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- AZIENDA\LAVORO\01 - CONTABILITA'\06 - COMPARTECIPAZIONE COMUNI\FONDI DISTRETTUALI 2017\CONSUNTIVI 2017\per sito\"/>
    </mc:Choice>
  </mc:AlternateContent>
  <bookViews>
    <workbookView xWindow="480" yWindow="120" windowWidth="27795" windowHeight="12585"/>
  </bookViews>
  <sheets>
    <sheet name="CONSUNTIVO 2017 - PER COMUNI" sheetId="7" r:id="rId1"/>
  </sheets>
  <definedNames>
    <definedName name="_xlnm._FilterDatabase" localSheetId="0" hidden="1">'CONSUNTIVO 2017 - PER COMUNI'!$A$13:$U$24</definedName>
  </definedNames>
  <calcPr calcId="152511"/>
</workbook>
</file>

<file path=xl/calcChain.xml><?xml version="1.0" encoding="utf-8"?>
<calcChain xmlns="http://schemas.openxmlformats.org/spreadsheetml/2006/main">
  <c r="B32" i="7" l="1"/>
  <c r="C32" i="7" l="1"/>
  <c r="H24" i="7"/>
  <c r="G24" i="7"/>
  <c r="F24" i="7"/>
  <c r="E24" i="7"/>
  <c r="D24" i="7"/>
  <c r="J23" i="7"/>
  <c r="T23" i="7" s="1"/>
  <c r="C23" i="7"/>
  <c r="Q23" i="7" s="1"/>
  <c r="R23" i="7" s="1"/>
  <c r="J22" i="7"/>
  <c r="T22" i="7" s="1"/>
  <c r="C22" i="7"/>
  <c r="Q22" i="7" s="1"/>
  <c r="R22" i="7" s="1"/>
  <c r="I21" i="7"/>
  <c r="I24" i="7" s="1"/>
  <c r="C21" i="7"/>
  <c r="J20" i="7"/>
  <c r="T20" i="7" s="1"/>
  <c r="C20" i="7"/>
  <c r="Q20" i="7" s="1"/>
  <c r="J19" i="7"/>
  <c r="T19" i="7" s="1"/>
  <c r="C19" i="7"/>
  <c r="P19" i="7" s="1"/>
  <c r="J18" i="7"/>
  <c r="T18" i="7" s="1"/>
  <c r="C18" i="7"/>
  <c r="O18" i="7" s="1"/>
  <c r="J17" i="7"/>
  <c r="T17" i="7" s="1"/>
  <c r="C17" i="7"/>
  <c r="N17" i="7" s="1"/>
  <c r="J16" i="7"/>
  <c r="T16" i="7" s="1"/>
  <c r="C16" i="7"/>
  <c r="O16" i="7" s="1"/>
  <c r="J15" i="7"/>
  <c r="T15" i="7" s="1"/>
  <c r="C15" i="7"/>
  <c r="M15" i="7" s="1"/>
  <c r="J14" i="7"/>
  <c r="T14" i="7" s="1"/>
  <c r="C14" i="7"/>
  <c r="P14" i="7" s="1"/>
  <c r="N16" i="7" l="1"/>
  <c r="Q14" i="7"/>
  <c r="M16" i="7"/>
  <c r="Q16" i="7"/>
  <c r="O19" i="7"/>
  <c r="N19" i="7"/>
  <c r="U22" i="7"/>
  <c r="Q19" i="7"/>
  <c r="M14" i="7"/>
  <c r="M24" i="7" s="1"/>
  <c r="P16" i="7"/>
  <c r="O17" i="7"/>
  <c r="R17" i="7" s="1"/>
  <c r="U17" i="7" s="1"/>
  <c r="U23" i="7"/>
  <c r="R16" i="7"/>
  <c r="U16" i="7" s="1"/>
  <c r="N14" i="7"/>
  <c r="J21" i="7"/>
  <c r="T21" i="7" s="1"/>
  <c r="T24" i="7" s="1"/>
  <c r="O14" i="7"/>
  <c r="L15" i="7"/>
  <c r="R15" i="7" s="1"/>
  <c r="U15" i="7" s="1"/>
  <c r="N18" i="7"/>
  <c r="R18" i="7" s="1"/>
  <c r="U18" i="7" s="1"/>
  <c r="P20" i="7"/>
  <c r="R20" i="7" s="1"/>
  <c r="U20" i="7" s="1"/>
  <c r="Q21" i="7"/>
  <c r="R21" i="7" s="1"/>
  <c r="L14" i="7"/>
  <c r="O24" i="7" l="1"/>
  <c r="R19" i="7"/>
  <c r="U19" i="7" s="1"/>
  <c r="N24" i="7"/>
  <c r="P24" i="7"/>
  <c r="L24" i="7"/>
  <c r="R14" i="7"/>
  <c r="J24" i="7"/>
  <c r="U21" i="7"/>
  <c r="Q24" i="7"/>
  <c r="R24" i="7" l="1"/>
  <c r="U14" i="7"/>
  <c r="U24" i="7" s="1"/>
</calcChain>
</file>

<file path=xl/sharedStrings.xml><?xml version="1.0" encoding="utf-8"?>
<sst xmlns="http://schemas.openxmlformats.org/spreadsheetml/2006/main" count="63" uniqueCount="41">
  <si>
    <t>TREVIGLIO</t>
  </si>
  <si>
    <t>SETTEMBRE</t>
  </si>
  <si>
    <t>SPIRANO</t>
  </si>
  <si>
    <t>LUGLIO</t>
  </si>
  <si>
    <t>AGOSTO</t>
  </si>
  <si>
    <t>OTTOBRE</t>
  </si>
  <si>
    <t>NOVEMBRE</t>
  </si>
  <si>
    <t>-</t>
  </si>
  <si>
    <t>DICEMBRE</t>
  </si>
  <si>
    <t>TARIFFA GIORNALIERA</t>
  </si>
  <si>
    <t>NOMINATIVO</t>
  </si>
  <si>
    <t>COMUNE DI RESIDENZA</t>
  </si>
  <si>
    <t>ARCENE</t>
  </si>
  <si>
    <t>PIGA MATTHIAS</t>
  </si>
  <si>
    <t>QUOTA AZIENDA TOTALE</t>
  </si>
  <si>
    <t>COSTO TOTALE COMUNE</t>
  </si>
  <si>
    <t>COSTO COMPLESSIVO</t>
  </si>
  <si>
    <t>QUOTA AZIENDA DIE</t>
  </si>
  <si>
    <t>TOTALE GIORNI</t>
  </si>
  <si>
    <t>CENTRO DIURNO MINORI</t>
  </si>
  <si>
    <t>RD</t>
  </si>
  <si>
    <t>BV - FINO AL 27/08</t>
  </si>
  <si>
    <t>PE</t>
  </si>
  <si>
    <t>PM</t>
  </si>
  <si>
    <t>AM</t>
  </si>
  <si>
    <t>RC</t>
  </si>
  <si>
    <t>IL DIRETTORE</t>
  </si>
  <si>
    <t>DOTT. ROBERTO BUGINI</t>
  </si>
  <si>
    <t>REFERENTE DEL PROCEDIMENTO: DOTT. SSA ELISABETTA ROTA</t>
  </si>
  <si>
    <t>CARAVAGGIO</t>
  </si>
  <si>
    <t>= CONSUNTIVO =</t>
  </si>
  <si>
    <t>Treviglio, 22 GENNAIO 2017</t>
  </si>
  <si>
    <t>BV - DAL 28/08</t>
  </si>
  <si>
    <t>CM</t>
  </si>
  <si>
    <t>AM - RETTA MARTEDI'</t>
  </si>
  <si>
    <t>RIEPILOGO</t>
  </si>
  <si>
    <t>TOTALE ANNUO</t>
  </si>
  <si>
    <t xml:space="preserve">COMUNE DI RESIDENZA </t>
  </si>
  <si>
    <t>IMPORTO ANNUO</t>
  </si>
  <si>
    <t>Treviglio, 22 GENNAIO 2018</t>
  </si>
  <si>
    <t>n. utenti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</si>
</sst>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* #,##0.000_-;\-* #,##0.0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Bell MT"/>
      <family val="1"/>
    </font>
    <font>
      <b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0" fontId="6" fillId="0" borderId="1" xfId="0" applyFont="1" applyBorder="1"/>
    <xf numFmtId="43" fontId="6" fillId="0" borderId="1" xfId="0" applyNumberFormat="1" applyFont="1" applyBorder="1" applyAlignment="1">
      <alignment horizontal="center"/>
    </xf>
    <xf numFmtId="43" fontId="7" fillId="0" borderId="1" xfId="1" applyFont="1" applyBorder="1"/>
    <xf numFmtId="0" fontId="8" fillId="0" borderId="0" xfId="0" applyFont="1"/>
    <xf numFmtId="0" fontId="7" fillId="0" borderId="1" xfId="0" applyFont="1" applyBorder="1" applyAlignment="1">
      <alignment horizontal="center"/>
    </xf>
    <xf numFmtId="43" fontId="9" fillId="0" borderId="0" xfId="1" applyFont="1" applyAlignment="1">
      <alignment horizontal="center"/>
    </xf>
    <xf numFmtId="0" fontId="6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0" xfId="2" applyNumberFormat="1" applyFont="1" applyAlignment="1">
      <alignment vertical="center"/>
    </xf>
    <xf numFmtId="7" fontId="7" fillId="0" borderId="0" xfId="1" applyNumberFormat="1" applyFont="1" applyFill="1" applyBorder="1" applyAlignment="1">
      <alignment horizontal="right" vertical="center"/>
    </xf>
    <xf numFmtId="43" fontId="7" fillId="0" borderId="0" xfId="1" applyFont="1"/>
    <xf numFmtId="166" fontId="11" fillId="0" borderId="0" xfId="0" applyNumberFormat="1" applyFont="1"/>
    <xf numFmtId="0" fontId="11" fillId="0" borderId="0" xfId="0" applyFont="1"/>
    <xf numFmtId="43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4" fontId="12" fillId="0" borderId="0" xfId="3" applyFont="1" applyAlignment="1">
      <alignment horizontal="left" vertical="center"/>
    </xf>
    <xf numFmtId="44" fontId="11" fillId="0" borderId="0" xfId="0" applyNumberFormat="1" applyFont="1"/>
    <xf numFmtId="43" fontId="11" fillId="0" borderId="0" xfId="0" applyNumberFormat="1" applyFont="1"/>
    <xf numFmtId="43" fontId="8" fillId="0" borderId="0" xfId="1" quotePrefix="1" applyFont="1" applyAlignment="1">
      <alignment horizontal="center"/>
    </xf>
    <xf numFmtId="43" fontId="8" fillId="0" borderId="0" xfId="1" applyFont="1"/>
    <xf numFmtId="0" fontId="7" fillId="3" borderId="1" xfId="0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43" fontId="14" fillId="2" borderId="1" xfId="4" applyNumberFormat="1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0" fillId="0" borderId="0" xfId="0" applyFont="1" applyAlignment="1">
      <alignment horizontal="left"/>
    </xf>
    <xf numFmtId="43" fontId="10" fillId="0" borderId="0" xfId="1" applyFont="1"/>
    <xf numFmtId="43" fontId="16" fillId="2" borderId="1" xfId="4" applyNumberFormat="1" applyFont="1" applyBorder="1" applyAlignment="1">
      <alignment horizontal="center"/>
    </xf>
    <xf numFmtId="43" fontId="16" fillId="2" borderId="1" xfId="4" applyNumberFormat="1" applyFont="1" applyBorder="1"/>
    <xf numFmtId="43" fontId="16" fillId="2" borderId="2" xfId="1" applyFont="1" applyFill="1" applyBorder="1"/>
    <xf numFmtId="0" fontId="16" fillId="2" borderId="2" xfId="4" applyFont="1" applyBorder="1" applyAlignment="1">
      <alignment horizontal="right"/>
    </xf>
    <xf numFmtId="0" fontId="16" fillId="2" borderId="2" xfId="4" applyFont="1" applyBorder="1" applyAlignment="1">
      <alignment horizontal="center"/>
    </xf>
    <xf numFmtId="43" fontId="16" fillId="2" borderId="2" xfId="1" applyFont="1" applyFill="1" applyBorder="1" applyAlignment="1">
      <alignment horizontal="center"/>
    </xf>
    <xf numFmtId="0" fontId="16" fillId="2" borderId="2" xfId="1" applyNumberFormat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</cellXfs>
  <cellStyles count="5">
    <cellStyle name="Euro" xfId="3"/>
    <cellStyle name="Migliaia" xfId="1" builtinId="3"/>
    <cellStyle name="Normale" xfId="0" builtinId="0"/>
    <cellStyle name="Percentuale" xfId="2" builtinId="5"/>
    <cellStyle name="Valore valido" xfId="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349827</xdr:colOff>
      <xdr:row>6</xdr:row>
      <xdr:rowOff>152401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816927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A45"/>
  <sheetViews>
    <sheetView tabSelected="1" workbookViewId="0">
      <selection activeCell="S27" sqref="S27"/>
    </sheetView>
  </sheetViews>
  <sheetFormatPr defaultColWidth="9.140625" defaultRowHeight="12.75"/>
  <cols>
    <col min="1" max="1" width="32.7109375" style="1" bestFit="1" customWidth="1"/>
    <col min="2" max="2" width="19.28515625" style="2" bestFit="1" customWidth="1"/>
    <col min="3" max="3" width="16.28515625" style="1" customWidth="1"/>
    <col min="4" max="4" width="7.85546875" style="1" hidden="1" customWidth="1"/>
    <col min="5" max="5" width="10.5703125" style="1" hidden="1" customWidth="1"/>
    <col min="6" max="6" width="10.28515625" style="1" hidden="1" customWidth="1"/>
    <col min="7" max="8" width="10.42578125" style="1" hidden="1" customWidth="1"/>
    <col min="9" max="9" width="9.140625" style="1" hidden="1" customWidth="1"/>
    <col min="10" max="10" width="9.140625" style="14"/>
    <col min="11" max="11" width="3.85546875" style="14" customWidth="1"/>
    <col min="12" max="12" width="11.28515625" style="14" hidden="1" customWidth="1"/>
    <col min="13" max="13" width="12.140625" style="14" hidden="1" customWidth="1"/>
    <col min="14" max="14" width="11" style="14" hidden="1" customWidth="1"/>
    <col min="15" max="15" width="12.7109375" style="14" hidden="1" customWidth="1"/>
    <col min="16" max="16" width="10.7109375" style="14" hidden="1" customWidth="1"/>
    <col min="17" max="17" width="9.5703125" style="14" hidden="1" customWidth="1"/>
    <col min="18" max="18" width="13.7109375" style="1" customWidth="1"/>
    <col min="19" max="19" width="12.7109375" style="3" customWidth="1"/>
    <col min="20" max="21" width="15.140625" style="3" customWidth="1"/>
    <col min="22" max="23" width="9.140625" style="1"/>
    <col min="24" max="24" width="18.28515625" style="1" bestFit="1" customWidth="1"/>
    <col min="25" max="25" width="32.5703125" style="1" customWidth="1"/>
    <col min="26" max="16384" width="9.140625" style="1"/>
  </cols>
  <sheetData>
    <row r="6" spans="1:26">
      <c r="O6" s="35"/>
    </row>
    <row r="7" spans="1:26">
      <c r="O7" s="35"/>
    </row>
    <row r="9" spans="1:26" ht="18.75">
      <c r="A9" s="16" t="s">
        <v>19</v>
      </c>
    </row>
    <row r="10" spans="1:26">
      <c r="A10" s="34" t="s">
        <v>30</v>
      </c>
    </row>
    <row r="13" spans="1:26" ht="25.5">
      <c r="A13" s="4" t="s">
        <v>10</v>
      </c>
      <c r="B13" s="4" t="s">
        <v>11</v>
      </c>
      <c r="C13" s="4" t="s">
        <v>9</v>
      </c>
      <c r="D13" s="4" t="s">
        <v>3</v>
      </c>
      <c r="E13" s="4" t="s">
        <v>4</v>
      </c>
      <c r="F13" s="4" t="s">
        <v>1</v>
      </c>
      <c r="G13" s="4" t="s">
        <v>5</v>
      </c>
      <c r="H13" s="4" t="s">
        <v>6</v>
      </c>
      <c r="I13" s="4" t="s">
        <v>8</v>
      </c>
      <c r="J13" s="4" t="s">
        <v>18</v>
      </c>
      <c r="K13" s="39" t="s">
        <v>7</v>
      </c>
      <c r="L13" s="4" t="s">
        <v>3</v>
      </c>
      <c r="M13" s="4" t="s">
        <v>4</v>
      </c>
      <c r="N13" s="4" t="s">
        <v>1</v>
      </c>
      <c r="O13" s="4" t="s">
        <v>5</v>
      </c>
      <c r="P13" s="4" t="s">
        <v>6</v>
      </c>
      <c r="Q13" s="4" t="s">
        <v>8</v>
      </c>
      <c r="R13" s="4" t="s">
        <v>16</v>
      </c>
      <c r="S13" s="5" t="s">
        <v>17</v>
      </c>
      <c r="T13" s="5" t="s">
        <v>14</v>
      </c>
      <c r="U13" s="5" t="s">
        <v>15</v>
      </c>
      <c r="X13"/>
      <c r="Y13"/>
      <c r="Z13"/>
    </row>
    <row r="14" spans="1:26" ht="15">
      <c r="A14" s="6" t="s">
        <v>20</v>
      </c>
      <c r="B14" s="7" t="s">
        <v>2</v>
      </c>
      <c r="C14" s="8">
        <f>50*1.05</f>
        <v>52.5</v>
      </c>
      <c r="D14" s="9">
        <v>18</v>
      </c>
      <c r="E14" s="9">
        <v>18</v>
      </c>
      <c r="F14" s="9">
        <v>20</v>
      </c>
      <c r="G14" s="9">
        <v>21</v>
      </c>
      <c r="H14" s="9">
        <v>18</v>
      </c>
      <c r="I14" s="9">
        <v>16</v>
      </c>
      <c r="J14" s="15">
        <f>SUM(D14:I14)</f>
        <v>111</v>
      </c>
      <c r="L14" s="12">
        <f>+C14*D14</f>
        <v>945</v>
      </c>
      <c r="M14" s="12">
        <f>+E14*C14</f>
        <v>945</v>
      </c>
      <c r="N14" s="12">
        <f>+F14*C14</f>
        <v>1050</v>
      </c>
      <c r="O14" s="12">
        <f>+G14*C14</f>
        <v>1102.5</v>
      </c>
      <c r="P14" s="12">
        <f>+H14*C14</f>
        <v>945</v>
      </c>
      <c r="Q14" s="12">
        <f>+I14*C14</f>
        <v>840</v>
      </c>
      <c r="R14" s="12">
        <f>SUM(L14:Q14)</f>
        <v>5827.5</v>
      </c>
      <c r="S14" s="10">
        <v>5</v>
      </c>
      <c r="T14" s="10">
        <f>-S14*J14</f>
        <v>-555</v>
      </c>
      <c r="U14" s="13">
        <f>+R14+T14</f>
        <v>5272.5</v>
      </c>
      <c r="X14" s="40"/>
      <c r="Y14" s="41"/>
      <c r="Z14"/>
    </row>
    <row r="15" spans="1:26" ht="15">
      <c r="A15" s="11" t="s">
        <v>21</v>
      </c>
      <c r="B15" s="9" t="s">
        <v>2</v>
      </c>
      <c r="C15" s="8">
        <f t="shared" ref="C15" si="0">50*1.05</f>
        <v>52.5</v>
      </c>
      <c r="D15" s="9">
        <v>20</v>
      </c>
      <c r="E15" s="9">
        <v>12</v>
      </c>
      <c r="F15" s="36"/>
      <c r="G15" s="36"/>
      <c r="H15" s="36"/>
      <c r="I15" s="36"/>
      <c r="J15" s="15">
        <f t="shared" ref="J15:J23" si="1">SUM(D15:I15)</f>
        <v>32</v>
      </c>
      <c r="L15" s="12">
        <f>+C15*D15</f>
        <v>1050</v>
      </c>
      <c r="M15" s="12">
        <f>+E15*C15</f>
        <v>630</v>
      </c>
      <c r="N15" s="36"/>
      <c r="O15" s="36"/>
      <c r="P15" s="36"/>
      <c r="Q15" s="36"/>
      <c r="R15" s="12">
        <f t="shared" ref="R15:R23" si="2">SUM(L15:Q15)</f>
        <v>1680</v>
      </c>
      <c r="S15" s="10">
        <v>5</v>
      </c>
      <c r="T15" s="10">
        <f t="shared" ref="T15:T23" si="3">-S15*J15</f>
        <v>-160</v>
      </c>
      <c r="U15" s="13">
        <f t="shared" ref="U15:U23" si="4">+R15+T15</f>
        <v>1520</v>
      </c>
      <c r="X15" s="40"/>
      <c r="Y15" s="41"/>
      <c r="Z15"/>
    </row>
    <row r="16" spans="1:26" ht="15">
      <c r="A16" s="11" t="s">
        <v>32</v>
      </c>
      <c r="B16" s="9" t="s">
        <v>2</v>
      </c>
      <c r="C16" s="8">
        <f>25*1.05</f>
        <v>26.25</v>
      </c>
      <c r="D16" s="36"/>
      <c r="E16" s="9">
        <v>4</v>
      </c>
      <c r="F16" s="9">
        <v>20</v>
      </c>
      <c r="G16" s="9">
        <v>19</v>
      </c>
      <c r="H16" s="9">
        <v>21</v>
      </c>
      <c r="I16" s="9">
        <v>17</v>
      </c>
      <c r="J16" s="15">
        <f t="shared" si="1"/>
        <v>81</v>
      </c>
      <c r="L16" s="37"/>
      <c r="M16" s="12">
        <f>+E16*C16</f>
        <v>105</v>
      </c>
      <c r="N16" s="12">
        <f>+F16*C16</f>
        <v>525</v>
      </c>
      <c r="O16" s="12">
        <f>+G16*C16</f>
        <v>498.75</v>
      </c>
      <c r="P16" s="12">
        <f>+H16*C16</f>
        <v>551.25</v>
      </c>
      <c r="Q16" s="12">
        <f>+I16*C16</f>
        <v>446.25</v>
      </c>
      <c r="R16" s="12">
        <f t="shared" si="2"/>
        <v>2126.25</v>
      </c>
      <c r="S16" s="10">
        <v>2.5</v>
      </c>
      <c r="T16" s="10">
        <f t="shared" si="3"/>
        <v>-202.5</v>
      </c>
      <c r="U16" s="13">
        <f t="shared" si="4"/>
        <v>1923.75</v>
      </c>
      <c r="X16" s="40"/>
      <c r="Y16" s="41"/>
      <c r="Z16"/>
    </row>
    <row r="17" spans="1:26" ht="15">
      <c r="A17" s="11" t="s">
        <v>13</v>
      </c>
      <c r="B17" s="9" t="s">
        <v>12</v>
      </c>
      <c r="C17" s="8">
        <f t="shared" ref="C17:C18" si="5">25*1.05</f>
        <v>26.25</v>
      </c>
      <c r="D17" s="36"/>
      <c r="E17" s="36"/>
      <c r="F17" s="9">
        <v>9</v>
      </c>
      <c r="G17" s="9">
        <v>20</v>
      </c>
      <c r="H17" s="9" t="s">
        <v>7</v>
      </c>
      <c r="I17" s="9" t="s">
        <v>7</v>
      </c>
      <c r="J17" s="15">
        <f t="shared" si="1"/>
        <v>29</v>
      </c>
      <c r="L17" s="37"/>
      <c r="M17" s="37"/>
      <c r="N17" s="12">
        <f>+F17*C17+(22*1.05)</f>
        <v>259.35000000000002</v>
      </c>
      <c r="O17" s="12">
        <f>+G17*C17</f>
        <v>525</v>
      </c>
      <c r="P17" s="36"/>
      <c r="Q17" s="36"/>
      <c r="R17" s="12">
        <f t="shared" si="2"/>
        <v>784.35</v>
      </c>
      <c r="S17" s="10">
        <v>5</v>
      </c>
      <c r="T17" s="10">
        <f t="shared" si="3"/>
        <v>-145</v>
      </c>
      <c r="U17" s="13">
        <f t="shared" si="4"/>
        <v>639.35</v>
      </c>
      <c r="X17" s="40"/>
      <c r="Y17" s="41"/>
      <c r="Z17"/>
    </row>
    <row r="18" spans="1:26" ht="15">
      <c r="A18" s="11" t="s">
        <v>22</v>
      </c>
      <c r="B18" s="9" t="s">
        <v>12</v>
      </c>
      <c r="C18" s="8">
        <f t="shared" si="5"/>
        <v>26.25</v>
      </c>
      <c r="D18" s="36"/>
      <c r="E18" s="36"/>
      <c r="F18" s="9">
        <v>9</v>
      </c>
      <c r="G18" s="9">
        <v>20</v>
      </c>
      <c r="H18" s="9" t="s">
        <v>7</v>
      </c>
      <c r="I18" s="9" t="s">
        <v>7</v>
      </c>
      <c r="J18" s="15">
        <f t="shared" si="1"/>
        <v>29</v>
      </c>
      <c r="L18" s="37"/>
      <c r="M18" s="37"/>
      <c r="N18" s="12">
        <f>+F18*C18+(22.5*1.05)</f>
        <v>259.875</v>
      </c>
      <c r="O18" s="12">
        <f>+G18*C18+262.5-126</f>
        <v>661.5</v>
      </c>
      <c r="P18" s="36"/>
      <c r="Q18" s="36"/>
      <c r="R18" s="12">
        <f t="shared" si="2"/>
        <v>921.375</v>
      </c>
      <c r="S18" s="10">
        <v>5</v>
      </c>
      <c r="T18" s="10">
        <f t="shared" si="3"/>
        <v>-145</v>
      </c>
      <c r="U18" s="13">
        <f t="shared" si="4"/>
        <v>776.375</v>
      </c>
      <c r="X18" s="40"/>
      <c r="Y18" s="41"/>
      <c r="Z18"/>
    </row>
    <row r="19" spans="1:26" ht="15">
      <c r="A19" s="11" t="s">
        <v>23</v>
      </c>
      <c r="B19" s="9" t="s">
        <v>12</v>
      </c>
      <c r="C19" s="8">
        <f>12.5*1.05</f>
        <v>13.125</v>
      </c>
      <c r="D19" s="36"/>
      <c r="E19" s="36"/>
      <c r="F19" s="9">
        <v>11</v>
      </c>
      <c r="G19" s="9">
        <v>17</v>
      </c>
      <c r="H19" s="9">
        <v>17</v>
      </c>
      <c r="I19" s="9">
        <v>13</v>
      </c>
      <c r="J19" s="15">
        <f t="shared" si="1"/>
        <v>58</v>
      </c>
      <c r="L19" s="37"/>
      <c r="M19" s="37"/>
      <c r="N19" s="12">
        <f>+F19*C19+(12.5*1.05)</f>
        <v>157.5</v>
      </c>
      <c r="O19" s="12">
        <f>+G19*C19</f>
        <v>223.125</v>
      </c>
      <c r="P19" s="12">
        <f>+H19*C19</f>
        <v>223.125</v>
      </c>
      <c r="Q19" s="12">
        <f>+I19*C19</f>
        <v>170.625</v>
      </c>
      <c r="R19" s="12">
        <f t="shared" si="2"/>
        <v>774.375</v>
      </c>
      <c r="S19" s="10">
        <v>2.5</v>
      </c>
      <c r="T19" s="10">
        <f t="shared" si="3"/>
        <v>-145</v>
      </c>
      <c r="U19" s="13">
        <f t="shared" si="4"/>
        <v>629.375</v>
      </c>
      <c r="X19"/>
      <c r="Y19"/>
      <c r="Z19"/>
    </row>
    <row r="20" spans="1:26" ht="15">
      <c r="A20" s="11" t="s">
        <v>33</v>
      </c>
      <c r="B20" s="9" t="s">
        <v>29</v>
      </c>
      <c r="C20" s="8">
        <f>58.5*1.05</f>
        <v>61.425000000000004</v>
      </c>
      <c r="D20" s="36"/>
      <c r="E20" s="36"/>
      <c r="F20" s="9" t="s">
        <v>7</v>
      </c>
      <c r="G20" s="9" t="s">
        <v>7</v>
      </c>
      <c r="H20" s="9">
        <v>6</v>
      </c>
      <c r="I20" s="9">
        <v>5</v>
      </c>
      <c r="J20" s="15">
        <f t="shared" ref="J20:J21" si="6">SUM(D20:I20)</f>
        <v>11</v>
      </c>
      <c r="L20" s="37"/>
      <c r="M20" s="37"/>
      <c r="N20" s="37"/>
      <c r="O20" s="37"/>
      <c r="P20" s="12">
        <f>+H20*C20</f>
        <v>368.55</v>
      </c>
      <c r="Q20" s="12">
        <f>+I20*C20</f>
        <v>307.125</v>
      </c>
      <c r="R20" s="12">
        <f t="shared" si="2"/>
        <v>675.67499999999995</v>
      </c>
      <c r="S20" s="10">
        <v>5</v>
      </c>
      <c r="T20" s="10">
        <f t="shared" si="3"/>
        <v>-55</v>
      </c>
      <c r="U20" s="13">
        <f>+R20+T20</f>
        <v>620.67499999999995</v>
      </c>
      <c r="X20"/>
      <c r="Y20"/>
      <c r="Z20"/>
    </row>
    <row r="21" spans="1:26" ht="15">
      <c r="A21" s="11" t="s">
        <v>24</v>
      </c>
      <c r="B21" s="9" t="s">
        <v>0</v>
      </c>
      <c r="C21" s="8">
        <f>30*1.05</f>
        <v>31.5</v>
      </c>
      <c r="D21" s="36"/>
      <c r="E21" s="36"/>
      <c r="F21" s="36"/>
      <c r="G21" s="36"/>
      <c r="H21" s="36"/>
      <c r="I21" s="9">
        <f>11</f>
        <v>11</v>
      </c>
      <c r="J21" s="15">
        <f t="shared" si="6"/>
        <v>11</v>
      </c>
      <c r="L21" s="37"/>
      <c r="M21" s="37"/>
      <c r="N21" s="37"/>
      <c r="O21" s="37"/>
      <c r="P21" s="37"/>
      <c r="Q21" s="12">
        <f>+I21*C21+(30*1.05)</f>
        <v>378</v>
      </c>
      <c r="R21" s="12">
        <f t="shared" ref="R21" si="7">SUM(L21:Q21)</f>
        <v>378</v>
      </c>
      <c r="S21" s="10">
        <v>5</v>
      </c>
      <c r="T21" s="10">
        <f t="shared" si="3"/>
        <v>-55</v>
      </c>
      <c r="U21" s="13">
        <f t="shared" ref="U21" si="8">+R21+T21</f>
        <v>323</v>
      </c>
      <c r="X21"/>
      <c r="Y21"/>
      <c r="Z21"/>
    </row>
    <row r="22" spans="1:26" ht="15">
      <c r="A22" s="11" t="s">
        <v>34</v>
      </c>
      <c r="B22" s="9" t="s">
        <v>0</v>
      </c>
      <c r="C22" s="8">
        <f>63.5*1.05</f>
        <v>66.674999999999997</v>
      </c>
      <c r="D22" s="36"/>
      <c r="E22" s="36"/>
      <c r="F22" s="36"/>
      <c r="G22" s="36"/>
      <c r="H22" s="36"/>
      <c r="I22" s="9">
        <v>3</v>
      </c>
      <c r="J22" s="15">
        <f t="shared" si="1"/>
        <v>3</v>
      </c>
      <c r="L22" s="37"/>
      <c r="M22" s="37"/>
      <c r="N22" s="37"/>
      <c r="O22" s="37"/>
      <c r="P22" s="37"/>
      <c r="Q22" s="12">
        <f>+I22*C22</f>
        <v>200.02499999999998</v>
      </c>
      <c r="R22" s="12">
        <f t="shared" si="2"/>
        <v>200.02499999999998</v>
      </c>
      <c r="S22" s="10">
        <v>5</v>
      </c>
      <c r="T22" s="10">
        <f t="shared" si="3"/>
        <v>-15</v>
      </c>
      <c r="U22" s="13">
        <f t="shared" si="4"/>
        <v>185.02499999999998</v>
      </c>
      <c r="X22"/>
      <c r="Y22"/>
      <c r="Z22"/>
    </row>
    <row r="23" spans="1:26" ht="15">
      <c r="A23" s="11" t="s">
        <v>25</v>
      </c>
      <c r="B23" s="9" t="s">
        <v>0</v>
      </c>
      <c r="C23" s="8">
        <f>30*1.05</f>
        <v>31.5</v>
      </c>
      <c r="D23" s="36"/>
      <c r="E23" s="36"/>
      <c r="F23" s="36"/>
      <c r="G23" s="36"/>
      <c r="H23" s="36"/>
      <c r="I23" s="9">
        <v>13</v>
      </c>
      <c r="J23" s="15">
        <f t="shared" si="1"/>
        <v>13</v>
      </c>
      <c r="L23" s="37"/>
      <c r="M23" s="37"/>
      <c r="N23" s="37"/>
      <c r="O23" s="37"/>
      <c r="P23" s="37"/>
      <c r="Q23" s="12">
        <f>+I23*C23</f>
        <v>409.5</v>
      </c>
      <c r="R23" s="12">
        <f t="shared" si="2"/>
        <v>409.5</v>
      </c>
      <c r="S23" s="10">
        <v>5</v>
      </c>
      <c r="T23" s="10">
        <f t="shared" si="3"/>
        <v>-65</v>
      </c>
      <c r="U23" s="13">
        <f t="shared" si="4"/>
        <v>344.5</v>
      </c>
      <c r="X23"/>
      <c r="Y23"/>
      <c r="Z23"/>
    </row>
    <row r="24" spans="1:26" ht="15">
      <c r="A24" s="11"/>
      <c r="B24" s="9"/>
      <c r="C24" s="11"/>
      <c r="D24" s="15">
        <f t="shared" ref="D24:I24" si="9">SUM(D14:D23)</f>
        <v>38</v>
      </c>
      <c r="E24" s="15">
        <f t="shared" si="9"/>
        <v>34</v>
      </c>
      <c r="F24" s="15">
        <f t="shared" si="9"/>
        <v>69</v>
      </c>
      <c r="G24" s="15">
        <f t="shared" si="9"/>
        <v>97</v>
      </c>
      <c r="H24" s="15">
        <f t="shared" si="9"/>
        <v>62</v>
      </c>
      <c r="I24" s="15">
        <f t="shared" si="9"/>
        <v>78</v>
      </c>
      <c r="J24" s="15">
        <f>SUM(J14:J23)</f>
        <v>378</v>
      </c>
      <c r="L24" s="38">
        <f>SUM(L14:L23)</f>
        <v>1995</v>
      </c>
      <c r="M24" s="38">
        <f t="shared" ref="M24:R24" si="10">SUM(M14:M23)</f>
        <v>1680</v>
      </c>
      <c r="N24" s="38">
        <f t="shared" si="10"/>
        <v>2251.7249999999999</v>
      </c>
      <c r="O24" s="38">
        <f t="shared" si="10"/>
        <v>3010.875</v>
      </c>
      <c r="P24" s="38">
        <f t="shared" si="10"/>
        <v>2087.9250000000002</v>
      </c>
      <c r="Q24" s="38">
        <f t="shared" si="10"/>
        <v>2751.5250000000001</v>
      </c>
      <c r="R24" s="44">
        <f t="shared" si="10"/>
        <v>13777.05</v>
      </c>
      <c r="S24" s="45"/>
      <c r="T24" s="45">
        <f>SUM(T14:T23)</f>
        <v>-1542.5</v>
      </c>
      <c r="U24" s="45">
        <f>SUM(U14:U23)</f>
        <v>12234.55</v>
      </c>
      <c r="X24"/>
      <c r="Y24"/>
      <c r="Z24"/>
    </row>
    <row r="25" spans="1:26" ht="15">
      <c r="A25"/>
      <c r="B25"/>
      <c r="C25"/>
      <c r="X25"/>
      <c r="Y25"/>
      <c r="Z25"/>
    </row>
    <row r="26" spans="1:26" ht="18.75">
      <c r="A26" s="16" t="s">
        <v>35</v>
      </c>
      <c r="B26"/>
      <c r="C26"/>
      <c r="X26"/>
      <c r="Y26"/>
      <c r="Z26"/>
    </row>
    <row r="27" spans="1:26" ht="15">
      <c r="A27" s="48" t="s">
        <v>37</v>
      </c>
      <c r="B27" s="49" t="s">
        <v>40</v>
      </c>
      <c r="C27" s="51" t="s">
        <v>38</v>
      </c>
      <c r="X27"/>
      <c r="Y27"/>
      <c r="Z27"/>
    </row>
    <row r="28" spans="1:26" ht="15">
      <c r="A28" s="42" t="s">
        <v>12</v>
      </c>
      <c r="B28" s="52">
        <v>3</v>
      </c>
      <c r="C28" s="43">
        <v>2045.1</v>
      </c>
      <c r="X28"/>
      <c r="Y28"/>
      <c r="Z28"/>
    </row>
    <row r="29" spans="1:26" ht="15">
      <c r="A29" s="42" t="s">
        <v>29</v>
      </c>
      <c r="B29" s="52">
        <v>1</v>
      </c>
      <c r="C29" s="43">
        <v>620.67499999999995</v>
      </c>
      <c r="X29"/>
      <c r="Y29"/>
      <c r="Z29"/>
    </row>
    <row r="30" spans="1:26" ht="15">
      <c r="A30" s="42" t="s">
        <v>2</v>
      </c>
      <c r="B30" s="52">
        <v>2</v>
      </c>
      <c r="C30" s="43">
        <v>8716.25</v>
      </c>
      <c r="X30"/>
      <c r="Y30"/>
      <c r="Z30"/>
    </row>
    <row r="31" spans="1:26" ht="15">
      <c r="A31" s="42" t="s">
        <v>0</v>
      </c>
      <c r="B31" s="52">
        <v>2</v>
      </c>
      <c r="C31" s="43">
        <v>852.52499999999998</v>
      </c>
      <c r="X31"/>
      <c r="Y31"/>
      <c r="Z31"/>
    </row>
    <row r="32" spans="1:26" ht="15">
      <c r="A32" s="47" t="s">
        <v>36</v>
      </c>
      <c r="B32" s="50">
        <f>SUM(B28:B31)</f>
        <v>8</v>
      </c>
      <c r="C32" s="46">
        <f>SUM(C28:C31)</f>
        <v>12234.55</v>
      </c>
      <c r="X32"/>
      <c r="Y32"/>
      <c r="Z32"/>
    </row>
    <row r="33" spans="1:27" ht="15">
      <c r="A33" s="42"/>
      <c r="B33"/>
      <c r="C33"/>
      <c r="X33"/>
      <c r="Y33"/>
      <c r="Z33"/>
    </row>
    <row r="34" spans="1:27" ht="15">
      <c r="A34"/>
      <c r="B34"/>
      <c r="C34"/>
      <c r="X34"/>
      <c r="Y34"/>
      <c r="Z34"/>
    </row>
    <row r="35" spans="1:27" s="17" customFormat="1" ht="15">
      <c r="A35" s="18" t="s">
        <v>26</v>
      </c>
      <c r="B35" s="19"/>
      <c r="C35" s="19"/>
      <c r="D35" s="20"/>
      <c r="E35" s="19"/>
      <c r="F35" s="21" t="s">
        <v>31</v>
      </c>
      <c r="G35" s="20"/>
      <c r="I35" s="21"/>
      <c r="J35" s="21"/>
      <c r="K35" s="21"/>
      <c r="L35" s="21"/>
      <c r="M35" s="21"/>
      <c r="R35" s="22"/>
      <c r="S35" s="53" t="s">
        <v>39</v>
      </c>
      <c r="T35" s="53"/>
      <c r="U35" s="53"/>
      <c r="V35" s="23"/>
      <c r="W35" s="24"/>
      <c r="X35"/>
      <c r="Y35"/>
      <c r="Z35"/>
    </row>
    <row r="36" spans="1:27" s="17" customFormat="1" ht="15">
      <c r="A36" s="18" t="s">
        <v>27</v>
      </c>
      <c r="B36" s="19"/>
      <c r="C36" s="19"/>
      <c r="D36" s="20"/>
      <c r="E36" s="19"/>
      <c r="F36" s="19"/>
      <c r="G36" s="20"/>
      <c r="H36" s="19"/>
      <c r="I36" s="19"/>
      <c r="J36" s="25"/>
      <c r="K36" s="25"/>
      <c r="L36" s="25"/>
      <c r="M36" s="25"/>
      <c r="R36" s="25"/>
      <c r="S36" s="26"/>
      <c r="X36"/>
      <c r="Y36"/>
      <c r="Z36"/>
    </row>
    <row r="37" spans="1:27" s="17" customFormat="1" ht="15">
      <c r="A37" s="19"/>
      <c r="B37" s="19"/>
      <c r="C37" s="19"/>
      <c r="D37" s="20"/>
      <c r="E37" s="19"/>
      <c r="F37" s="19"/>
      <c r="G37" s="20"/>
      <c r="H37" s="19"/>
      <c r="I37" s="19"/>
      <c r="J37" s="25"/>
      <c r="K37" s="25"/>
      <c r="L37" s="25"/>
      <c r="M37" s="25"/>
      <c r="N37" s="25"/>
      <c r="O37" s="25"/>
      <c r="P37" s="25"/>
      <c r="Q37" s="25"/>
      <c r="R37" s="25"/>
      <c r="X37"/>
      <c r="Y37"/>
      <c r="Z37"/>
    </row>
    <row r="38" spans="1:27" s="17" customFormat="1" ht="15">
      <c r="A38" s="18"/>
      <c r="B38" s="27"/>
      <c r="C38" s="27"/>
      <c r="D38" s="28"/>
      <c r="E38" s="28"/>
      <c r="F38" s="28"/>
      <c r="G38" s="29"/>
      <c r="H38" s="29"/>
      <c r="J38" s="30"/>
      <c r="K38" s="30"/>
      <c r="L38" s="30"/>
      <c r="M38" s="30"/>
      <c r="N38" s="30"/>
      <c r="O38" s="30"/>
      <c r="P38" s="30"/>
      <c r="Q38" s="30"/>
      <c r="R38" s="30"/>
      <c r="X38"/>
      <c r="Y38"/>
      <c r="Z38"/>
      <c r="AA38" s="31"/>
    </row>
    <row r="39" spans="1:27" s="17" customFormat="1" ht="15">
      <c r="A39" s="30" t="s">
        <v>28</v>
      </c>
      <c r="B39" s="28"/>
      <c r="C39" s="28"/>
      <c r="D39" s="32"/>
      <c r="E39" s="33"/>
      <c r="F39" s="33"/>
      <c r="X39"/>
      <c r="Y39"/>
      <c r="Z39"/>
    </row>
    <row r="40" spans="1:27" ht="15">
      <c r="A40"/>
      <c r="B40"/>
      <c r="C40"/>
    </row>
    <row r="41" spans="1:27" ht="15">
      <c r="A41"/>
      <c r="B41"/>
      <c r="C41"/>
    </row>
    <row r="42" spans="1:27" ht="15">
      <c r="A42"/>
      <c r="B42"/>
      <c r="C42"/>
    </row>
    <row r="43" spans="1:27" ht="15">
      <c r="A43"/>
      <c r="B43"/>
      <c r="C43"/>
    </row>
    <row r="44" spans="1:27" ht="15">
      <c r="A44"/>
      <c r="B44"/>
      <c r="C44"/>
    </row>
    <row r="45" spans="1:27" ht="15">
      <c r="A45"/>
      <c r="B45"/>
      <c r="C45"/>
    </row>
  </sheetData>
  <autoFilter ref="A13:U24"/>
  <mergeCells count="1">
    <mergeCell ref="S35:U35"/>
  </mergeCells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2017 - PER COMUNI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Baroni</dc:creator>
  <cp:lastModifiedBy>Brambilla</cp:lastModifiedBy>
  <cp:lastPrinted>2018-01-29T16:50:05Z</cp:lastPrinted>
  <dcterms:created xsi:type="dcterms:W3CDTF">2017-11-03T15:40:19Z</dcterms:created>
  <dcterms:modified xsi:type="dcterms:W3CDTF">2018-03-20T14:30:51Z</dcterms:modified>
</cp:coreProperties>
</file>