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- AZIENDA\LAVORO\01 - CONTABILITA'\06 - COMPARTECIPAZIONE COMUNI\FONDI DISTRETTUALI 2017\CONSUNTIVI 2017\per sito\"/>
    </mc:Choice>
  </mc:AlternateContent>
  <bookViews>
    <workbookView xWindow="0" yWindow="0" windowWidth="20490" windowHeight="7755"/>
  </bookViews>
  <sheets>
    <sheet name="CONSUNTIVO 2017" sheetId="22" r:id="rId1"/>
  </sheets>
  <definedNames>
    <definedName name="_xlnm._FilterDatabase" localSheetId="0" hidden="1">'CONSUNTIVO 2017'!$A$23:$Q$42</definedName>
  </definedNames>
  <calcPr calcId="152511"/>
</workbook>
</file>

<file path=xl/calcChain.xml><?xml version="1.0" encoding="utf-8"?>
<calcChain xmlns="http://schemas.openxmlformats.org/spreadsheetml/2006/main">
  <c r="C42" i="22" l="1"/>
  <c r="P15" i="22" l="1"/>
  <c r="Q15" i="22" s="1"/>
  <c r="P16" i="22"/>
  <c r="Q16" i="22" s="1"/>
  <c r="P17" i="22"/>
  <c r="Q17" i="22" s="1"/>
  <c r="P14" i="22"/>
  <c r="Q14" i="22" s="1"/>
  <c r="P24" i="22" l="1"/>
  <c r="Y24" i="22" l="1"/>
  <c r="H24" i="22"/>
  <c r="G42" i="22" l="1"/>
  <c r="F42" i="22"/>
  <c r="E42" i="22"/>
  <c r="D42" i="22"/>
  <c r="B42" i="22"/>
  <c r="B46" i="22" s="1"/>
  <c r="K24" i="22" s="1"/>
  <c r="Q40" i="22"/>
  <c r="P40" i="22"/>
  <c r="O40" i="22"/>
  <c r="N40" i="22"/>
  <c r="H40" i="22"/>
  <c r="Q39" i="22"/>
  <c r="P39" i="22"/>
  <c r="O39" i="22"/>
  <c r="N39" i="22"/>
  <c r="H39" i="22"/>
  <c r="Q38" i="22"/>
  <c r="P38" i="22"/>
  <c r="O38" i="22"/>
  <c r="N38" i="22"/>
  <c r="H38" i="22"/>
  <c r="Q37" i="22"/>
  <c r="P37" i="22"/>
  <c r="O37" i="22"/>
  <c r="N37" i="22"/>
  <c r="H37" i="22"/>
  <c r="Q36" i="22"/>
  <c r="P36" i="22"/>
  <c r="O36" i="22"/>
  <c r="N36" i="22"/>
  <c r="H36" i="22"/>
  <c r="Q35" i="22"/>
  <c r="P35" i="22"/>
  <c r="O35" i="22"/>
  <c r="N35" i="22"/>
  <c r="H35" i="22"/>
  <c r="Q34" i="22"/>
  <c r="P34" i="22"/>
  <c r="O34" i="22"/>
  <c r="N34" i="22"/>
  <c r="H34" i="22"/>
  <c r="Q33" i="22"/>
  <c r="P33" i="22"/>
  <c r="O33" i="22"/>
  <c r="N33" i="22"/>
  <c r="H33" i="22"/>
  <c r="Q32" i="22"/>
  <c r="P32" i="22"/>
  <c r="O32" i="22"/>
  <c r="N32" i="22"/>
  <c r="H32" i="22"/>
  <c r="Q31" i="22"/>
  <c r="P31" i="22"/>
  <c r="O31" i="22"/>
  <c r="N31" i="22"/>
  <c r="H31" i="22"/>
  <c r="Q30" i="22"/>
  <c r="P30" i="22"/>
  <c r="O30" i="22"/>
  <c r="N30" i="22"/>
  <c r="H30" i="22"/>
  <c r="Q28" i="22"/>
  <c r="P28" i="22"/>
  <c r="O28" i="22"/>
  <c r="N28" i="22"/>
  <c r="H28" i="22"/>
  <c r="Q27" i="22"/>
  <c r="P27" i="22"/>
  <c r="O27" i="22"/>
  <c r="N27" i="22"/>
  <c r="H27" i="22"/>
  <c r="Q26" i="22"/>
  <c r="P26" i="22"/>
  <c r="O26" i="22"/>
  <c r="N26" i="22"/>
  <c r="H26" i="22"/>
  <c r="Q25" i="22"/>
  <c r="P25" i="22"/>
  <c r="O25" i="22"/>
  <c r="N25" i="22"/>
  <c r="H25" i="22"/>
  <c r="Q24" i="22"/>
  <c r="O24" i="22"/>
  <c r="N24" i="22"/>
  <c r="R40" i="22" l="1"/>
  <c r="R36" i="22"/>
  <c r="R32" i="22"/>
  <c r="O42" i="22"/>
  <c r="R27" i="22"/>
  <c r="P42" i="22"/>
  <c r="R26" i="22"/>
  <c r="R25" i="22"/>
  <c r="K40" i="22"/>
  <c r="K39" i="22"/>
  <c r="K38" i="22"/>
  <c r="K37" i="22"/>
  <c r="K36" i="22"/>
  <c r="K35" i="22"/>
  <c r="K34" i="22"/>
  <c r="K33" i="22"/>
  <c r="K32" i="22"/>
  <c r="K31" i="22"/>
  <c r="K30" i="22"/>
  <c r="K28" i="22"/>
  <c r="K27" i="22"/>
  <c r="K26" i="22"/>
  <c r="K25" i="22"/>
  <c r="Q42" i="22"/>
  <c r="R31" i="22"/>
  <c r="R35" i="22"/>
  <c r="R39" i="22"/>
  <c r="N42" i="22"/>
  <c r="R24" i="22"/>
  <c r="R30" i="22"/>
  <c r="R34" i="22"/>
  <c r="R38" i="22"/>
  <c r="H42" i="22"/>
  <c r="R28" i="22"/>
  <c r="R33" i="22"/>
  <c r="R37" i="22"/>
  <c r="I25" i="22" l="1"/>
  <c r="I30" i="22"/>
  <c r="I34" i="22"/>
  <c r="I38" i="22"/>
  <c r="J38" i="22" s="1"/>
  <c r="L38" i="22" s="1"/>
  <c r="I26" i="22"/>
  <c r="I31" i="22"/>
  <c r="I35" i="22"/>
  <c r="I39" i="22"/>
  <c r="J39" i="22" s="1"/>
  <c r="L39" i="22" s="1"/>
  <c r="I27" i="22"/>
  <c r="I32" i="22"/>
  <c r="J32" i="22" s="1"/>
  <c r="L32" i="22" s="1"/>
  <c r="I36" i="22"/>
  <c r="J36" i="22" s="1"/>
  <c r="L36" i="22" s="1"/>
  <c r="I40" i="22"/>
  <c r="J40" i="22" s="1"/>
  <c r="L40" i="22" s="1"/>
  <c r="I28" i="22"/>
  <c r="I33" i="22"/>
  <c r="J33" i="22" s="1"/>
  <c r="L33" i="22" s="1"/>
  <c r="I37" i="22"/>
  <c r="J37" i="22" s="1"/>
  <c r="L37" i="22" s="1"/>
  <c r="I24" i="22"/>
  <c r="K42" i="22"/>
  <c r="C15" i="22" s="1"/>
  <c r="J35" i="22"/>
  <c r="L35" i="22" s="1"/>
  <c r="J34" i="22"/>
  <c r="L34" i="22" s="1"/>
  <c r="J31" i="22"/>
  <c r="L31" i="22" s="1"/>
  <c r="J30" i="22"/>
  <c r="L30" i="22" s="1"/>
  <c r="J28" i="22"/>
  <c r="L28" i="22" s="1"/>
  <c r="J27" i="22"/>
  <c r="L27" i="22" s="1"/>
  <c r="J26" i="22"/>
  <c r="L26" i="22" s="1"/>
  <c r="J25" i="22"/>
  <c r="L25" i="22" s="1"/>
  <c r="C14" i="22"/>
  <c r="C16" i="22" s="1"/>
  <c r="C18" i="22" s="1"/>
  <c r="R42" i="22"/>
  <c r="I42" i="22" l="1"/>
  <c r="J24" i="22"/>
  <c r="J42" i="22" l="1"/>
  <c r="L24" i="22"/>
  <c r="L42" i="22" l="1"/>
</calcChain>
</file>

<file path=xl/sharedStrings.xml><?xml version="1.0" encoding="utf-8"?>
<sst xmlns="http://schemas.openxmlformats.org/spreadsheetml/2006/main" count="77" uniqueCount="69">
  <si>
    <t>TOTALE COSTO
SAD COMUNALE</t>
  </si>
  <si>
    <t xml:space="preserve">COMUNI </t>
  </si>
  <si>
    <t>nr. 
ABITANTI COMUNI DELEGANTI</t>
  </si>
  <si>
    <t>TOTALE</t>
  </si>
  <si>
    <t>COSTO INTERVENTI A CARICO COMUNE</t>
  </si>
  <si>
    <t xml:space="preserve"> ASSISTENZA DOMICILIARE ANZIANI  - COSTI SERVIZIO DELEGATO </t>
  </si>
  <si>
    <t>Il costo orario VOUCHER 1 ORA</t>
  </si>
  <si>
    <t>Il costo orario VOUCHER 40 MIN.ORA</t>
  </si>
  <si>
    <t>PREVENTIVO 2011</t>
  </si>
  <si>
    <t xml:space="preserve">  =&gt;  € 17,84</t>
  </si>
  <si>
    <t xml:space="preserve">  =&gt;  € 12,43</t>
  </si>
  <si>
    <t xml:space="preserve">SERVIZIO ASSISTENZA DOMICILIARE </t>
  </si>
  <si>
    <t>COSTO INTERVENTI A CARICO AZIENDA</t>
  </si>
  <si>
    <t xml:space="preserve">ARCENE </t>
  </si>
  <si>
    <t>CALVENZANO</t>
  </si>
  <si>
    <t>CARAVAGGIO</t>
  </si>
  <si>
    <t>CASTEL ROZZONE</t>
  </si>
  <si>
    <t>LURANO</t>
  </si>
  <si>
    <t>MOZZANICA</t>
  </si>
  <si>
    <t>PAGAZZANO</t>
  </si>
  <si>
    <t>POGNANO</t>
  </si>
  <si>
    <t>SPIRANO</t>
  </si>
  <si>
    <t>TREVIGLIO</t>
  </si>
  <si>
    <t>A</t>
  </si>
  <si>
    <t>B</t>
  </si>
  <si>
    <t>C</t>
  </si>
  <si>
    <t>D</t>
  </si>
  <si>
    <t>E= (A+B+C+D)</t>
  </si>
  <si>
    <t>CASIRATE D'ADDA</t>
  </si>
  <si>
    <t>BRIGNANO GERA D'ADDA</t>
  </si>
  <si>
    <t>ARZAGO D'ADDA</t>
  </si>
  <si>
    <t>FARA GERA D'ADDA</t>
  </si>
  <si>
    <t>FORNOVO SAN GIOVANNI</t>
  </si>
  <si>
    <t>MISANO DI GERA D'ADDA</t>
  </si>
  <si>
    <t>F</t>
  </si>
  <si>
    <t>H</t>
  </si>
  <si>
    <t>PONTIROLO NUOVO</t>
  </si>
  <si>
    <t>TOTALE 60 MINUTI FERIALE</t>
  </si>
  <si>
    <t>TOTALE 60 MINUTI FESTIVO</t>
  </si>
  <si>
    <t>TOTALE PRESTAZIONI</t>
  </si>
  <si>
    <t>COSTO TOTALE PRESTAZIONI</t>
  </si>
  <si>
    <t>CANONICA D'ADDA</t>
  </si>
  <si>
    <t>G= E-F</t>
  </si>
  <si>
    <t>I= (G+H)</t>
  </si>
  <si>
    <t>PROSPETTO COSTI</t>
  </si>
  <si>
    <t>COSTO TOTALE VOUCHER ANNUO</t>
  </si>
  <si>
    <t>COSTO A CARICO COMUNI INFORMATIZZAZIONE</t>
  </si>
  <si>
    <t>FONDO SOCIALE REGIONALE</t>
  </si>
  <si>
    <t>COSTO A CARICO COMUNI</t>
  </si>
  <si>
    <t>TOTALE COSTO DEL SERVIZIO</t>
  </si>
  <si>
    <t>IL DIRETTORE</t>
  </si>
  <si>
    <t>DOTT. ROBERTO BUGINI</t>
  </si>
  <si>
    <t>quota sistema informatizzato
 € 0,076</t>
  </si>
  <si>
    <t>PROSPETTO NUMERO PRESTAZIONI</t>
  </si>
  <si>
    <t>TOTALE 40 MINUTI FERIALE</t>
  </si>
  <si>
    <t>TOTALE  40 MINUTI FESTIVO</t>
  </si>
  <si>
    <t>REFERENTE DEL PROCEDIMENTO: DOTT. SSA ELISABETTA ROTA</t>
  </si>
  <si>
    <t>CONSUNTIVO 2017</t>
  </si>
  <si>
    <t>Treviglio, 22 GENNAIO 2018</t>
  </si>
  <si>
    <t>TOTALE 60 MINUTI FERIALE (*)</t>
  </si>
  <si>
    <t>(*) a seguito di un abbuono complessivo di € 288,50= sulle prestazioni feriali da 60 MINUTI, è stata detratta una prestazione ad ogni comune</t>
  </si>
  <si>
    <t>TARIFFE AL NETTO DELL'INCIDENZA DEL FONDO SOCIALE REGIONALE</t>
  </si>
  <si>
    <t>40 MINUTI FERIALE</t>
  </si>
  <si>
    <t>60 MINUTI FERIALE</t>
  </si>
  <si>
    <t>40 MINUTI FESTIVI</t>
  </si>
  <si>
    <t>60 MINUTI FESTIVI</t>
  </si>
  <si>
    <t>INCIDENZA FSR ANNO 2017: € 135.000,00/€ 385.535,65= 35,02%</t>
  </si>
  <si>
    <t>(da applicare ai cittadini)</t>
  </si>
  <si>
    <t>n. utenti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</si>
</sst>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€&quot;\ #,##0.00;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_-&quot;€&quot;\ * #,##0.000_-;\-&quot;€&quot;\ * #,##0.000_-;_-&quot;€&quot;\ * &quot;-&quot;??_-;_-@_-"/>
    <numFmt numFmtId="168" formatCode="0.000%"/>
    <numFmt numFmtId="169" formatCode="_-[$€-410]\ * #,##0.00_-;\-[$€-410]\ * #,##0.00_-;_-[$€-410]\ * &quot;-&quot;??_-;_-@_-"/>
    <numFmt numFmtId="170" formatCode="_-* #,##0.00000000_-;\-* #,##0.00000000_-;_-* &quot;-&quot;??_-;_-@_-"/>
  </numFmts>
  <fonts count="25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i/>
      <u/>
      <sz val="10"/>
      <name val="Calibri"/>
      <family val="2"/>
      <scheme val="minor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0"/>
      <name val="Bell MT"/>
      <family val="1"/>
    </font>
    <font>
      <sz val="7"/>
      <name val="Bell MT"/>
      <family val="1"/>
    </font>
    <font>
      <b/>
      <sz val="14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 val="singleAccounting"/>
      <sz val="16"/>
      <color rgb="FFFF0000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2" applyNumberFormat="1" applyFont="1" applyAlignment="1">
      <alignment vertical="center"/>
    </xf>
    <xf numFmtId="43" fontId="4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4" fontId="5" fillId="0" borderId="0" xfId="1" applyFont="1" applyAlignment="1">
      <alignment horizontal="center" vertical="center"/>
    </xf>
    <xf numFmtId="43" fontId="2" fillId="0" borderId="0" xfId="2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43" fontId="3" fillId="0" borderId="0" xfId="2" applyFont="1" applyAlignment="1">
      <alignment vertical="center"/>
    </xf>
    <xf numFmtId="44" fontId="6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43" fontId="2" fillId="0" borderId="0" xfId="2" applyFont="1" applyFill="1" applyBorder="1" applyAlignment="1">
      <alignment horizontal="right" vertical="center"/>
    </xf>
    <xf numFmtId="7" fontId="2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/>
    <xf numFmtId="165" fontId="11" fillId="0" borderId="0" xfId="0" applyNumberFormat="1" applyFont="1"/>
    <xf numFmtId="0" fontId="11" fillId="0" borderId="0" xfId="0" applyFont="1"/>
    <xf numFmtId="44" fontId="11" fillId="0" borderId="0" xfId="0" applyNumberFormat="1" applyFont="1"/>
    <xf numFmtId="43" fontId="11" fillId="0" borderId="0" xfId="0" applyNumberFormat="1" applyFont="1"/>
    <xf numFmtId="4" fontId="3" fillId="0" borderId="0" xfId="0" applyNumberFormat="1" applyFont="1" applyAlignment="1">
      <alignment vertical="center"/>
    </xf>
    <xf numFmtId="43" fontId="12" fillId="0" borderId="0" xfId="2" applyFont="1"/>
    <xf numFmtId="43" fontId="13" fillId="0" borderId="0" xfId="2" applyFont="1" applyAlignment="1">
      <alignment vertical="center"/>
    </xf>
    <xf numFmtId="44" fontId="5" fillId="0" borderId="0" xfId="1" applyFont="1" applyAlignment="1">
      <alignment horizontal="left" vertical="center"/>
    </xf>
    <xf numFmtId="44" fontId="5" fillId="0" borderId="0" xfId="1" applyFont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3" fontId="9" fillId="0" borderId="0" xfId="2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166" fontId="2" fillId="0" borderId="0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4" fontId="9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43" fontId="5" fillId="0" borderId="1" xfId="2" applyFont="1" applyFill="1" applyBorder="1" applyAlignment="1">
      <alignment vertical="center"/>
    </xf>
    <xf numFmtId="43" fontId="5" fillId="4" borderId="1" xfId="2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43" fontId="14" fillId="0" borderId="0" xfId="2" applyFont="1" applyBorder="1" applyAlignment="1">
      <alignment horizontal="center" vertical="center"/>
    </xf>
    <xf numFmtId="168" fontId="2" fillId="0" borderId="0" xfId="3" applyNumberFormat="1" applyFont="1" applyBorder="1" applyAlignment="1">
      <alignment horizontal="center" vertical="center"/>
    </xf>
    <xf numFmtId="43" fontId="3" fillId="0" borderId="0" xfId="2" applyFont="1"/>
    <xf numFmtId="43" fontId="2" fillId="0" borderId="0" xfId="2" applyFont="1"/>
    <xf numFmtId="43" fontId="2" fillId="0" borderId="1" xfId="2" applyFont="1" applyFill="1" applyBorder="1" applyAlignment="1">
      <alignment horizontal="center" vertical="center"/>
    </xf>
    <xf numFmtId="43" fontId="2" fillId="0" borderId="1" xfId="0" applyNumberFormat="1" applyFont="1" applyBorder="1" applyAlignment="1">
      <alignment vertical="center"/>
    </xf>
    <xf numFmtId="43" fontId="3" fillId="0" borderId="1" xfId="2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/>
    </xf>
    <xf numFmtId="43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43" fontId="15" fillId="0" borderId="0" xfId="2" applyFont="1" applyAlignment="1">
      <alignment vertical="center"/>
    </xf>
    <xf numFmtId="43" fontId="9" fillId="0" borderId="0" xfId="2" applyFont="1" applyAlignment="1">
      <alignment vertical="center"/>
    </xf>
    <xf numFmtId="169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8" fontId="17" fillId="0" borderId="0" xfId="3" applyNumberFormat="1" applyFont="1" applyAlignment="1">
      <alignment vertical="center"/>
    </xf>
    <xf numFmtId="170" fontId="18" fillId="0" borderId="0" xfId="0" applyNumberFormat="1" applyFont="1" applyFill="1" applyBorder="1" applyAlignment="1">
      <alignment horizontal="right" vertical="center"/>
    </xf>
    <xf numFmtId="44" fontId="20" fillId="0" borderId="0" xfId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5" fillId="4" borderId="1" xfId="2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43" fontId="5" fillId="6" borderId="1" xfId="2" applyFont="1" applyFill="1" applyBorder="1" applyAlignment="1">
      <alignment vertical="center"/>
    </xf>
    <xf numFmtId="44" fontId="21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43" fontId="14" fillId="0" borderId="1" xfId="2" applyFont="1" applyBorder="1" applyAlignment="1">
      <alignment vertical="center"/>
    </xf>
    <xf numFmtId="43" fontId="14" fillId="0" borderId="1" xfId="2" applyFont="1" applyBorder="1" applyAlignment="1">
      <alignment horizontal="right" vertical="center"/>
    </xf>
    <xf numFmtId="43" fontId="23" fillId="0" borderId="1" xfId="2" applyFont="1" applyBorder="1" applyAlignment="1">
      <alignment vertical="center"/>
    </xf>
    <xf numFmtId="43" fontId="24" fillId="0" borderId="1" xfId="2" applyFont="1" applyBorder="1" applyAlignment="1">
      <alignment horizontal="left" vertical="center"/>
    </xf>
    <xf numFmtId="0" fontId="22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43" fontId="2" fillId="0" borderId="1" xfId="2" applyFont="1" applyBorder="1" applyAlignment="1">
      <alignment horizontal="right" vertical="center" wrapText="1"/>
    </xf>
    <xf numFmtId="43" fontId="2" fillId="0" borderId="1" xfId="2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3" fillId="0" borderId="1" xfId="2" applyFont="1" applyBorder="1" applyAlignment="1">
      <alignment horizontal="left" vertical="center" wrapText="1"/>
    </xf>
    <xf numFmtId="44" fontId="19" fillId="0" borderId="0" xfId="1" applyFont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Fill="1" applyBorder="1" applyAlignment="1">
      <alignment horizontal="left" vertical="center" wrapText="1"/>
    </xf>
  </cellXfs>
  <cellStyles count="4">
    <cellStyle name="Euro" xfId="1"/>
    <cellStyle name="Migliaia" xfId="2" builtinId="3"/>
    <cellStyle name="Normale" xfId="0" builtinId="0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</xdr:row>
      <xdr:rowOff>123825</xdr:rowOff>
    </xdr:from>
    <xdr:to>
      <xdr:col>5</xdr:col>
      <xdr:colOff>707371</xdr:colOff>
      <xdr:row>12</xdr:row>
      <xdr:rowOff>38100</xdr:rowOff>
    </xdr:to>
    <xdr:pic>
      <xdr:nvPicPr>
        <xdr:cNvPr id="2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0"/>
          <a:ext cx="44887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5"/>
  <sheetViews>
    <sheetView tabSelected="1" topLeftCell="F21" zoomScaleNormal="100" workbookViewId="0">
      <selection activeCell="R18" sqref="R18"/>
    </sheetView>
  </sheetViews>
  <sheetFormatPr defaultRowHeight="12.75"/>
  <cols>
    <col min="1" max="1" width="18.42578125" style="4" customWidth="1"/>
    <col min="2" max="2" width="12.85546875" style="4" bestFit="1" customWidth="1"/>
    <col min="3" max="3" width="12.85546875" style="4" customWidth="1"/>
    <col min="4" max="4" width="13.28515625" style="4" customWidth="1"/>
    <col min="5" max="5" width="13.140625" style="4" customWidth="1"/>
    <col min="6" max="6" width="13.42578125" style="4" customWidth="1"/>
    <col min="7" max="7" width="13.5703125" style="4" customWidth="1"/>
    <col min="8" max="8" width="10.85546875" style="4" customWidth="1"/>
    <col min="9" max="9" width="12.42578125" style="4" customWidth="1"/>
    <col min="10" max="10" width="14.28515625" style="4" customWidth="1"/>
    <col min="11" max="11" width="13.42578125" style="4" customWidth="1"/>
    <col min="12" max="12" width="12" style="4" customWidth="1"/>
    <col min="13" max="13" width="3.42578125" style="4" customWidth="1"/>
    <col min="14" max="14" width="15.28515625" style="4" customWidth="1"/>
    <col min="15" max="15" width="12.5703125" style="4" customWidth="1"/>
    <col min="16" max="16" width="11.5703125" style="4" customWidth="1"/>
    <col min="17" max="17" width="13.5703125" style="4" customWidth="1"/>
    <col min="18" max="18" width="11" style="4" customWidth="1"/>
    <col min="19" max="19" width="3.42578125" style="4" customWidth="1"/>
    <col min="20" max="21" width="12" style="4" customWidth="1"/>
    <col min="22" max="22" width="4.140625" style="4" customWidth="1"/>
    <col min="23" max="16384" width="9.140625" style="4"/>
  </cols>
  <sheetData>
    <row r="1" spans="1:22" hidden="1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 t="s">
        <v>8</v>
      </c>
      <c r="L1" s="3"/>
      <c r="M1" s="3"/>
      <c r="T1" s="3"/>
      <c r="U1" s="3"/>
      <c r="V1" s="3"/>
    </row>
    <row r="2" spans="1:22" hidden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T2" s="3"/>
      <c r="U2" s="3"/>
      <c r="V2" s="3"/>
    </row>
    <row r="3" spans="1:22" ht="15.75" hidden="1">
      <c r="A3" s="105" t="s">
        <v>6</v>
      </c>
      <c r="B3" s="105"/>
      <c r="C3" s="97"/>
      <c r="D3" s="3" t="s">
        <v>9</v>
      </c>
      <c r="E3" s="3"/>
      <c r="F3" s="5"/>
      <c r="G3" s="6"/>
      <c r="H3" s="6"/>
      <c r="I3" s="7"/>
      <c r="J3" s="7"/>
      <c r="K3" s="7"/>
      <c r="L3" s="7"/>
      <c r="M3" s="7"/>
      <c r="N3" s="3"/>
      <c r="O3" s="3"/>
      <c r="P3" s="3"/>
      <c r="Q3" s="3"/>
      <c r="T3" s="7"/>
      <c r="U3" s="7"/>
      <c r="V3" s="7"/>
    </row>
    <row r="4" spans="1:22" hidden="1">
      <c r="A4" s="105" t="s">
        <v>7</v>
      </c>
      <c r="B4" s="105"/>
      <c r="C4" s="97"/>
      <c r="D4" s="3" t="s">
        <v>10</v>
      </c>
      <c r="E4" s="3"/>
      <c r="F4" s="8"/>
      <c r="G4" s="9"/>
      <c r="H4" s="9"/>
      <c r="I4" s="9"/>
      <c r="J4" s="9"/>
      <c r="K4" s="9"/>
      <c r="L4" s="9"/>
      <c r="M4" s="9"/>
      <c r="Q4" s="10"/>
      <c r="T4" s="9"/>
      <c r="U4" s="9"/>
      <c r="V4" s="9"/>
    </row>
    <row r="5" spans="1:22" hidden="1">
      <c r="A5" s="86"/>
      <c r="B5" s="86"/>
      <c r="C5" s="97"/>
      <c r="D5" s="3"/>
      <c r="E5" s="3"/>
      <c r="F5" s="8"/>
      <c r="G5" s="9"/>
      <c r="H5" s="9"/>
      <c r="I5" s="9"/>
      <c r="J5" s="9"/>
      <c r="K5" s="9"/>
      <c r="L5" s="9"/>
      <c r="M5" s="9"/>
      <c r="Q5" s="10"/>
      <c r="T5" s="9"/>
      <c r="U5" s="9"/>
      <c r="V5" s="9"/>
    </row>
    <row r="6" spans="1:22">
      <c r="A6" s="86"/>
      <c r="B6" s="86"/>
      <c r="C6" s="97"/>
      <c r="D6" s="3"/>
      <c r="E6" s="3"/>
      <c r="F6" s="8"/>
      <c r="G6" s="9"/>
      <c r="H6" s="9"/>
      <c r="I6" s="9"/>
      <c r="J6" s="9"/>
      <c r="K6" s="9"/>
      <c r="L6" s="9"/>
      <c r="M6" s="9"/>
      <c r="Q6" s="10"/>
      <c r="T6" s="9"/>
      <c r="U6" s="9"/>
      <c r="V6" s="9"/>
    </row>
    <row r="7" spans="1:22">
      <c r="A7" s="86"/>
      <c r="B7" s="86"/>
      <c r="C7" s="97"/>
      <c r="D7" s="3"/>
      <c r="E7" s="3"/>
      <c r="F7" s="8"/>
      <c r="G7" s="9"/>
      <c r="H7" s="9"/>
      <c r="I7" s="9"/>
      <c r="J7" s="9"/>
      <c r="K7" s="9"/>
      <c r="L7" s="9"/>
      <c r="M7" s="9"/>
      <c r="Q7" s="10"/>
      <c r="T7" s="9"/>
      <c r="U7" s="9"/>
      <c r="V7" s="9"/>
    </row>
    <row r="8" spans="1:22" ht="23.25">
      <c r="A8" s="86"/>
      <c r="B8" s="86"/>
      <c r="C8" s="97"/>
      <c r="D8" s="3"/>
      <c r="E8" s="3"/>
      <c r="F8" s="8"/>
      <c r="G8" s="107" t="s">
        <v>11</v>
      </c>
      <c r="H8" s="107"/>
      <c r="I8" s="107"/>
      <c r="J8" s="107"/>
      <c r="K8" s="9"/>
      <c r="L8" s="9"/>
      <c r="M8" s="9"/>
      <c r="Q8" s="10"/>
      <c r="T8" s="9"/>
      <c r="U8" s="9"/>
      <c r="V8" s="9"/>
    </row>
    <row r="9" spans="1:22" ht="15">
      <c r="A9" s="86"/>
      <c r="B9" s="86"/>
      <c r="C9" s="97"/>
      <c r="D9" s="3"/>
      <c r="E9" s="3"/>
      <c r="F9" s="8"/>
      <c r="G9" s="75"/>
      <c r="H9" s="75"/>
      <c r="I9" s="75"/>
      <c r="J9" s="75"/>
      <c r="K9" s="9"/>
      <c r="L9" s="9"/>
      <c r="M9" s="9"/>
      <c r="Q9" s="10"/>
      <c r="T9" s="9"/>
      <c r="U9" s="9"/>
      <c r="V9" s="9"/>
    </row>
    <row r="10" spans="1:22" ht="23.25">
      <c r="A10" s="86"/>
      <c r="B10" s="86"/>
      <c r="C10" s="97"/>
      <c r="D10" s="3"/>
      <c r="E10" s="3"/>
      <c r="F10" s="8"/>
      <c r="G10" s="107" t="s">
        <v>57</v>
      </c>
      <c r="H10" s="107"/>
      <c r="I10" s="107"/>
      <c r="J10" s="107"/>
      <c r="K10" s="9"/>
      <c r="L10" s="9"/>
      <c r="M10" s="9"/>
      <c r="T10" s="9"/>
      <c r="U10" s="9"/>
      <c r="V10" s="9"/>
    </row>
    <row r="11" spans="1:22" ht="15">
      <c r="A11" s="86"/>
      <c r="D11" s="11"/>
      <c r="E11" s="11"/>
      <c r="F11" s="12"/>
      <c r="K11" s="13"/>
      <c r="L11" s="13"/>
      <c r="M11" s="13"/>
      <c r="N11" s="96" t="s">
        <v>61</v>
      </c>
      <c r="T11" s="13"/>
      <c r="U11" s="13"/>
      <c r="V11" s="13"/>
    </row>
    <row r="12" spans="1:22" ht="13.5" customHeight="1">
      <c r="A12" s="14"/>
      <c r="B12" s="15"/>
      <c r="C12" s="15"/>
      <c r="D12" s="16"/>
      <c r="E12" s="16"/>
      <c r="F12" s="17"/>
      <c r="K12" s="17"/>
      <c r="L12" s="17"/>
      <c r="M12" s="17"/>
      <c r="N12" s="4" t="s">
        <v>67</v>
      </c>
      <c r="T12" s="17"/>
      <c r="U12" s="17"/>
      <c r="V12" s="17"/>
    </row>
    <row r="13" spans="1:22">
      <c r="D13" s="11"/>
      <c r="E13" s="11"/>
      <c r="F13" s="18"/>
      <c r="K13" s="13"/>
      <c r="L13" s="13"/>
      <c r="M13" s="13"/>
      <c r="N13" s="3" t="s">
        <v>66</v>
      </c>
      <c r="O13" s="13"/>
      <c r="P13" s="13"/>
      <c r="T13" s="13"/>
      <c r="U13" s="13"/>
      <c r="V13" s="13"/>
    </row>
    <row r="14" spans="1:22" ht="15.75" customHeight="1">
      <c r="A14" s="106" t="s">
        <v>45</v>
      </c>
      <c r="B14" s="106"/>
      <c r="C14" s="64">
        <f>+H42</f>
        <v>385535.65</v>
      </c>
      <c r="E14" s="11"/>
      <c r="G14" s="13"/>
      <c r="H14" s="13"/>
      <c r="I14" s="84"/>
      <c r="J14" s="13"/>
      <c r="K14" s="13"/>
      <c r="L14" s="13"/>
      <c r="M14" s="13"/>
      <c r="N14" s="91" t="s">
        <v>62</v>
      </c>
      <c r="O14" s="92">
        <v>12.5</v>
      </c>
      <c r="P14" s="92">
        <f>-O14*35.02%</f>
        <v>-4.3775000000000004</v>
      </c>
      <c r="Q14" s="95">
        <f>SUM(O14:P14)</f>
        <v>8.1224999999999987</v>
      </c>
    </row>
    <row r="15" spans="1:22">
      <c r="A15" s="106" t="s">
        <v>46</v>
      </c>
      <c r="B15" s="106"/>
      <c r="C15" s="65">
        <f>+K42</f>
        <v>5000</v>
      </c>
      <c r="G15" s="13"/>
      <c r="H15" s="13"/>
      <c r="I15" s="13"/>
      <c r="J15" s="13"/>
      <c r="K15" s="13"/>
      <c r="L15" s="13"/>
      <c r="M15" s="13"/>
      <c r="N15" s="91" t="s">
        <v>63</v>
      </c>
      <c r="O15" s="92">
        <v>18</v>
      </c>
      <c r="P15" s="92">
        <f t="shared" ref="P15:P17" si="0">-O15*35.02%</f>
        <v>-6.3036000000000003</v>
      </c>
      <c r="Q15" s="95">
        <f t="shared" ref="Q15:Q17" si="1">SUM(O15:P15)</f>
        <v>11.696400000000001</v>
      </c>
    </row>
    <row r="16" spans="1:22">
      <c r="A16" s="103" t="s">
        <v>49</v>
      </c>
      <c r="B16" s="103"/>
      <c r="C16" s="63">
        <f>SUM(C14:C15)</f>
        <v>390535.65</v>
      </c>
      <c r="G16" s="13"/>
      <c r="H16" s="13"/>
      <c r="I16" s="13"/>
      <c r="J16" s="13"/>
      <c r="K16" s="13"/>
      <c r="L16" s="13"/>
      <c r="M16" s="13"/>
      <c r="N16" s="91" t="s">
        <v>64</v>
      </c>
      <c r="O16" s="93">
        <v>16.25</v>
      </c>
      <c r="P16" s="92">
        <f t="shared" si="0"/>
        <v>-5.6907500000000004</v>
      </c>
      <c r="Q16" s="95">
        <f t="shared" si="1"/>
        <v>10.559249999999999</v>
      </c>
    </row>
    <row r="17" spans="1:25">
      <c r="A17" s="66" t="s">
        <v>47</v>
      </c>
      <c r="B17" s="67"/>
      <c r="C17" s="64">
        <v>135000</v>
      </c>
      <c r="E17" s="11"/>
      <c r="G17" s="22"/>
      <c r="H17" s="22"/>
      <c r="I17" s="13"/>
      <c r="J17" s="13"/>
      <c r="K17" s="13"/>
      <c r="L17" s="13"/>
      <c r="M17" s="13"/>
      <c r="N17" s="91" t="s">
        <v>65</v>
      </c>
      <c r="O17" s="94">
        <v>23.4</v>
      </c>
      <c r="P17" s="92">
        <f t="shared" si="0"/>
        <v>-8.19468</v>
      </c>
      <c r="Q17" s="95">
        <f t="shared" si="1"/>
        <v>15.205319999999999</v>
      </c>
    </row>
    <row r="18" spans="1:25">
      <c r="A18" s="104" t="s">
        <v>48</v>
      </c>
      <c r="B18" s="104"/>
      <c r="C18" s="62">
        <f>+C16-C17</f>
        <v>255535.65000000002</v>
      </c>
      <c r="G18" s="13"/>
      <c r="H18" s="13"/>
      <c r="I18" s="13"/>
      <c r="J18" s="13"/>
      <c r="K18" s="13"/>
      <c r="L18" s="13"/>
      <c r="M18" s="13"/>
      <c r="N18" s="20"/>
      <c r="O18" s="20"/>
      <c r="P18" s="21"/>
      <c r="Q18" s="20"/>
    </row>
    <row r="19" spans="1:25">
      <c r="G19" s="13"/>
      <c r="H19" s="43"/>
      <c r="I19" s="44"/>
      <c r="J19" s="13"/>
      <c r="K19" s="13"/>
      <c r="L19" s="13"/>
      <c r="M19" s="13"/>
      <c r="N19" s="20"/>
      <c r="O19" s="20"/>
      <c r="P19" s="21"/>
      <c r="Q19" s="20"/>
      <c r="T19" s="13"/>
      <c r="U19" s="13"/>
      <c r="V19" s="13"/>
    </row>
    <row r="20" spans="1:25" ht="18.75">
      <c r="A20" s="38" t="s">
        <v>44</v>
      </c>
      <c r="G20" s="13"/>
      <c r="H20" s="13"/>
      <c r="I20" s="13"/>
      <c r="J20" s="13"/>
      <c r="K20" s="13"/>
      <c r="L20" s="13"/>
      <c r="M20" s="13"/>
      <c r="N20" s="38" t="s">
        <v>53</v>
      </c>
      <c r="O20" s="20"/>
      <c r="P20" s="21"/>
      <c r="Q20" s="20"/>
      <c r="T20" s="13"/>
      <c r="U20" s="13"/>
      <c r="V20" s="13"/>
    </row>
    <row r="21" spans="1:25">
      <c r="A21" s="45"/>
      <c r="B21" s="15"/>
      <c r="C21" s="15"/>
      <c r="D21" s="17"/>
      <c r="E21" s="17"/>
      <c r="F21" s="17"/>
      <c r="G21" s="17"/>
      <c r="H21" s="17"/>
      <c r="I21" s="46"/>
      <c r="J21" s="58"/>
      <c r="K21" s="58"/>
      <c r="L21" s="59"/>
      <c r="M21" s="59"/>
      <c r="N21" s="20"/>
      <c r="O21" s="20"/>
      <c r="P21" s="21"/>
      <c r="Q21" s="20"/>
      <c r="T21" s="59"/>
      <c r="U21" s="59"/>
      <c r="V21" s="13"/>
    </row>
    <row r="22" spans="1:25" ht="27" customHeight="1">
      <c r="A22" s="85"/>
      <c r="B22" s="85"/>
      <c r="C22" s="98"/>
      <c r="D22" s="85" t="s">
        <v>23</v>
      </c>
      <c r="E22" s="85" t="s">
        <v>24</v>
      </c>
      <c r="F22" s="85" t="s">
        <v>25</v>
      </c>
      <c r="G22" s="85" t="s">
        <v>26</v>
      </c>
      <c r="H22" s="85" t="s">
        <v>27</v>
      </c>
      <c r="I22" s="85" t="s">
        <v>34</v>
      </c>
      <c r="J22" s="85" t="s">
        <v>42</v>
      </c>
      <c r="K22" s="47" t="s">
        <v>35</v>
      </c>
      <c r="L22" s="48" t="s">
        <v>43</v>
      </c>
      <c r="M22" s="80"/>
      <c r="N22" s="85" t="s">
        <v>23</v>
      </c>
      <c r="O22" s="85" t="s">
        <v>24</v>
      </c>
      <c r="P22" s="85" t="s">
        <v>25</v>
      </c>
      <c r="Q22" s="85" t="s">
        <v>26</v>
      </c>
      <c r="R22" s="85" t="s">
        <v>27</v>
      </c>
      <c r="T22" s="59"/>
      <c r="U22" s="59"/>
      <c r="V22" s="13"/>
    </row>
    <row r="23" spans="1:25" s="23" customFormat="1" ht="45">
      <c r="A23" s="85" t="s">
        <v>1</v>
      </c>
      <c r="B23" s="85" t="s">
        <v>2</v>
      </c>
      <c r="C23" s="98" t="s">
        <v>68</v>
      </c>
      <c r="D23" s="85" t="s">
        <v>54</v>
      </c>
      <c r="E23" s="85" t="s">
        <v>55</v>
      </c>
      <c r="F23" s="85" t="s">
        <v>37</v>
      </c>
      <c r="G23" s="85" t="s">
        <v>38</v>
      </c>
      <c r="H23" s="42" t="s">
        <v>40</v>
      </c>
      <c r="I23" s="85" t="s">
        <v>12</v>
      </c>
      <c r="J23" s="85" t="s">
        <v>4</v>
      </c>
      <c r="K23" s="47" t="s">
        <v>52</v>
      </c>
      <c r="L23" s="82" t="s">
        <v>0</v>
      </c>
      <c r="M23" s="80"/>
      <c r="N23" s="85" t="s">
        <v>54</v>
      </c>
      <c r="O23" s="85" t="s">
        <v>55</v>
      </c>
      <c r="P23" s="85" t="s">
        <v>59</v>
      </c>
      <c r="Q23" s="85" t="s">
        <v>38</v>
      </c>
      <c r="R23" s="42" t="s">
        <v>39</v>
      </c>
      <c r="T23" s="59"/>
      <c r="U23" s="59"/>
      <c r="V23" s="13"/>
    </row>
    <row r="24" spans="1:25" s="24" customFormat="1" ht="21" customHeight="1">
      <c r="A24" s="25" t="s">
        <v>13</v>
      </c>
      <c r="B24" s="1">
        <v>4837</v>
      </c>
      <c r="C24" s="99">
        <v>22</v>
      </c>
      <c r="D24" s="49">
        <v>15712.5</v>
      </c>
      <c r="E24" s="49">
        <v>1170</v>
      </c>
      <c r="F24" s="49">
        <v>21672</v>
      </c>
      <c r="G24" s="49">
        <v>1474.2</v>
      </c>
      <c r="H24" s="50">
        <f>SUM(D24:G24)</f>
        <v>40028.699999999997</v>
      </c>
      <c r="I24" s="51">
        <f>135000/$H$42*H24</f>
        <v>14016.536473345588</v>
      </c>
      <c r="J24" s="51">
        <f>+H24-I24</f>
        <v>26012.163526654411</v>
      </c>
      <c r="K24" s="52">
        <f>+$B$46*B24</f>
        <v>369.20282111562295</v>
      </c>
      <c r="L24" s="81">
        <f>SUM(J24:K24)</f>
        <v>26381.366347770032</v>
      </c>
      <c r="M24" s="80"/>
      <c r="N24" s="76">
        <f>+D24/12.5</f>
        <v>1257</v>
      </c>
      <c r="O24" s="76">
        <f>+E24/16.25</f>
        <v>72</v>
      </c>
      <c r="P24" s="76">
        <f>+F24/18</f>
        <v>1204</v>
      </c>
      <c r="Q24" s="76">
        <f>+G24/23.4</f>
        <v>63.000000000000007</v>
      </c>
      <c r="R24" s="77">
        <f>SUM(N24:Q24)</f>
        <v>2596</v>
      </c>
      <c r="T24" s="59"/>
      <c r="U24" s="59"/>
      <c r="V24" s="13"/>
      <c r="W24" s="23"/>
      <c r="X24" s="23"/>
      <c r="Y24" s="69">
        <f>+X24*18</f>
        <v>0</v>
      </c>
    </row>
    <row r="25" spans="1:25" s="24" customFormat="1" ht="21" customHeight="1">
      <c r="A25" s="25" t="s">
        <v>30</v>
      </c>
      <c r="B25" s="1">
        <v>2749</v>
      </c>
      <c r="C25" s="99">
        <v>21</v>
      </c>
      <c r="D25" s="49">
        <v>19300</v>
      </c>
      <c r="E25" s="49">
        <v>0</v>
      </c>
      <c r="F25" s="49">
        <v>6408</v>
      </c>
      <c r="G25" s="49">
        <v>0</v>
      </c>
      <c r="H25" s="50">
        <f t="shared" ref="H25:H40" si="2">SUM(D25:G25)</f>
        <v>25708</v>
      </c>
      <c r="I25" s="51">
        <f t="shared" ref="I25:I40" si="3">135000/$H$42*H25</f>
        <v>9001.9690786053106</v>
      </c>
      <c r="J25" s="51">
        <f>+H25-I25</f>
        <v>16706.030921394689</v>
      </c>
      <c r="K25" s="52">
        <f t="shared" ref="K25:K40" si="4">+$B$46*B25</f>
        <v>209.82810734894514</v>
      </c>
      <c r="L25" s="81">
        <f t="shared" ref="L25:L28" si="5">SUM(J25:K25)</f>
        <v>16915.859028743635</v>
      </c>
      <c r="M25" s="80"/>
      <c r="N25" s="76">
        <f>+D25/12.5</f>
        <v>1544</v>
      </c>
      <c r="O25" s="76">
        <f>+E25/16.25</f>
        <v>0</v>
      </c>
      <c r="P25" s="76">
        <f>+F25/18</f>
        <v>356</v>
      </c>
      <c r="Q25" s="76">
        <f>+G25/23.4</f>
        <v>0</v>
      </c>
      <c r="R25" s="77">
        <f>SUM(N25:Q25)</f>
        <v>1900</v>
      </c>
      <c r="T25" s="59"/>
      <c r="U25" s="59"/>
      <c r="V25" s="13"/>
      <c r="W25" s="23"/>
      <c r="X25" s="23"/>
      <c r="Y25" s="69"/>
    </row>
    <row r="26" spans="1:25" s="24" customFormat="1" ht="21" customHeight="1">
      <c r="A26" s="25" t="s">
        <v>29</v>
      </c>
      <c r="B26" s="1">
        <v>6052</v>
      </c>
      <c r="C26" s="99">
        <v>6</v>
      </c>
      <c r="D26" s="49">
        <v>3750</v>
      </c>
      <c r="E26" s="49">
        <v>16.25</v>
      </c>
      <c r="F26" s="49">
        <v>3816</v>
      </c>
      <c r="G26" s="49">
        <v>0</v>
      </c>
      <c r="H26" s="50">
        <f t="shared" si="2"/>
        <v>7582.25</v>
      </c>
      <c r="I26" s="51">
        <f t="shared" si="3"/>
        <v>2655.0171170940998</v>
      </c>
      <c r="J26" s="51">
        <f t="shared" ref="J26:J40" si="6">+H26-I26</f>
        <v>4927.2328829059006</v>
      </c>
      <c r="K26" s="52">
        <f t="shared" si="4"/>
        <v>461.94241748847429</v>
      </c>
      <c r="L26" s="81">
        <f t="shared" si="5"/>
        <v>5389.175300394375</v>
      </c>
      <c r="M26" s="80"/>
      <c r="N26" s="76">
        <f>+D26/12.5</f>
        <v>300</v>
      </c>
      <c r="O26" s="76">
        <f>+E26/16.25</f>
        <v>1</v>
      </c>
      <c r="P26" s="76">
        <f>+F26/18</f>
        <v>212</v>
      </c>
      <c r="Q26" s="76">
        <f>+G26/23.4</f>
        <v>0</v>
      </c>
      <c r="R26" s="77">
        <f>SUM(N26:Q26)</f>
        <v>513</v>
      </c>
      <c r="T26" s="59"/>
      <c r="U26" s="59"/>
      <c r="V26" s="13"/>
      <c r="W26" s="23"/>
      <c r="X26" s="23"/>
      <c r="Y26" s="69"/>
    </row>
    <row r="27" spans="1:25" s="24" customFormat="1" ht="21" customHeight="1">
      <c r="A27" s="26" t="s">
        <v>14</v>
      </c>
      <c r="B27" s="1">
        <v>4242</v>
      </c>
      <c r="C27" s="99">
        <v>21</v>
      </c>
      <c r="D27" s="49">
        <v>22887.5</v>
      </c>
      <c r="E27" s="49">
        <v>1007.5</v>
      </c>
      <c r="F27" s="49">
        <v>22158</v>
      </c>
      <c r="G27" s="49">
        <v>0</v>
      </c>
      <c r="H27" s="50">
        <f t="shared" si="2"/>
        <v>46053</v>
      </c>
      <c r="I27" s="51">
        <f t="shared" si="3"/>
        <v>16126.018436946102</v>
      </c>
      <c r="J27" s="51">
        <f t="shared" si="6"/>
        <v>29926.981563053898</v>
      </c>
      <c r="K27" s="52">
        <f t="shared" si="4"/>
        <v>323.7871340029921</v>
      </c>
      <c r="L27" s="81">
        <f t="shared" si="5"/>
        <v>30250.76869705689</v>
      </c>
      <c r="M27" s="80"/>
      <c r="N27" s="76">
        <f>+D27/12.5</f>
        <v>1831</v>
      </c>
      <c r="O27" s="76">
        <f>+E27/16.25</f>
        <v>62</v>
      </c>
      <c r="P27" s="76">
        <f>+F27/18</f>
        <v>1231</v>
      </c>
      <c r="Q27" s="76">
        <f>+G27/23.4</f>
        <v>0</v>
      </c>
      <c r="R27" s="77">
        <f>SUM(N27:Q27)</f>
        <v>3124</v>
      </c>
      <c r="S27" s="40"/>
      <c r="T27" s="59"/>
      <c r="U27" s="59"/>
      <c r="V27" s="13"/>
      <c r="W27" s="23"/>
      <c r="X27" s="23"/>
      <c r="Y27" s="69"/>
    </row>
    <row r="28" spans="1:25" s="24" customFormat="1" ht="21" customHeight="1">
      <c r="A28" s="25" t="s">
        <v>41</v>
      </c>
      <c r="B28" s="1">
        <v>4479</v>
      </c>
      <c r="C28" s="99">
        <v>7</v>
      </c>
      <c r="D28" s="49">
        <v>10462.5</v>
      </c>
      <c r="E28" s="49">
        <v>1056.25</v>
      </c>
      <c r="F28" s="49">
        <v>19008</v>
      </c>
      <c r="G28" s="49">
        <v>280.8</v>
      </c>
      <c r="H28" s="50">
        <f t="shared" si="2"/>
        <v>30807.55</v>
      </c>
      <c r="I28" s="51">
        <f t="shared" si="3"/>
        <v>10787.638575057843</v>
      </c>
      <c r="J28" s="51">
        <f t="shared" si="6"/>
        <v>20019.911424942155</v>
      </c>
      <c r="K28" s="52">
        <f t="shared" si="4"/>
        <v>341.87707996214084</v>
      </c>
      <c r="L28" s="81">
        <f t="shared" si="5"/>
        <v>20361.788504904296</v>
      </c>
      <c r="M28" s="80"/>
      <c r="N28" s="76">
        <f>+D28/12.5</f>
        <v>837</v>
      </c>
      <c r="O28" s="76">
        <f>+E28/16.25</f>
        <v>65</v>
      </c>
      <c r="P28" s="76">
        <f>+F28/18</f>
        <v>1056</v>
      </c>
      <c r="Q28" s="76">
        <f>+G28/23.4</f>
        <v>12.000000000000002</v>
      </c>
      <c r="R28" s="77">
        <f>SUM(N28:Q28)</f>
        <v>1970</v>
      </c>
      <c r="T28" s="59"/>
      <c r="U28" s="59"/>
      <c r="V28" s="13"/>
      <c r="W28" s="23"/>
      <c r="X28" s="23"/>
      <c r="Y28" s="69"/>
    </row>
    <row r="29" spans="1:25" s="24" customFormat="1" ht="21" customHeight="1">
      <c r="A29" s="25" t="s">
        <v>15</v>
      </c>
      <c r="B29" s="41"/>
      <c r="C29" s="100"/>
      <c r="D29" s="27"/>
      <c r="E29" s="27"/>
      <c r="F29" s="27"/>
      <c r="G29" s="27"/>
      <c r="H29" s="27"/>
      <c r="I29" s="27"/>
      <c r="J29" s="27"/>
      <c r="K29" s="27"/>
      <c r="L29" s="27"/>
      <c r="M29" s="80"/>
      <c r="N29" s="78"/>
      <c r="O29" s="78"/>
      <c r="P29" s="78"/>
      <c r="Q29" s="78"/>
      <c r="R29" s="78"/>
      <c r="T29" s="59"/>
      <c r="U29" s="59"/>
      <c r="V29" s="13"/>
      <c r="W29" s="23"/>
      <c r="X29" s="23"/>
      <c r="Y29" s="69"/>
    </row>
    <row r="30" spans="1:25" s="24" customFormat="1" ht="21" customHeight="1">
      <c r="A30" s="25" t="s">
        <v>28</v>
      </c>
      <c r="B30" s="1">
        <v>4096</v>
      </c>
      <c r="C30" s="99">
        <v>12</v>
      </c>
      <c r="D30" s="49">
        <v>5125</v>
      </c>
      <c r="E30" s="49">
        <v>0</v>
      </c>
      <c r="F30" s="49">
        <v>11484</v>
      </c>
      <c r="G30" s="49">
        <v>0</v>
      </c>
      <c r="H30" s="50">
        <f t="shared" si="2"/>
        <v>16609</v>
      </c>
      <c r="I30" s="51">
        <f t="shared" si="3"/>
        <v>5815.8434894412485</v>
      </c>
      <c r="J30" s="51">
        <f t="shared" si="6"/>
        <v>10793.156510558751</v>
      </c>
      <c r="K30" s="52">
        <f t="shared" si="4"/>
        <v>312.6431166610692</v>
      </c>
      <c r="L30" s="81">
        <f>SUM(J30:K30)</f>
        <v>11105.79962721982</v>
      </c>
      <c r="M30" s="80"/>
      <c r="N30" s="76">
        <f t="shared" ref="N30:N40" si="7">+D30/12.5</f>
        <v>410</v>
      </c>
      <c r="O30" s="76">
        <f t="shared" ref="O30:O40" si="8">+E30/16.25</f>
        <v>0</v>
      </c>
      <c r="P30" s="76">
        <f t="shared" ref="P30:P40" si="9">+F30/18</f>
        <v>638</v>
      </c>
      <c r="Q30" s="76">
        <f t="shared" ref="Q30:Q40" si="10">+G30/23.4</f>
        <v>0</v>
      </c>
      <c r="R30" s="77">
        <f t="shared" ref="R30:R40" si="11">SUM(N30:Q30)</f>
        <v>1048</v>
      </c>
      <c r="T30" s="59"/>
      <c r="U30" s="59"/>
      <c r="V30" s="13"/>
      <c r="W30" s="23"/>
      <c r="X30" s="23"/>
      <c r="Y30" s="69"/>
    </row>
    <row r="31" spans="1:25" s="24" customFormat="1" ht="21" customHeight="1">
      <c r="A31" s="25" t="s">
        <v>16</v>
      </c>
      <c r="B31" s="2">
        <v>2875</v>
      </c>
      <c r="C31" s="101">
        <v>7</v>
      </c>
      <c r="D31" s="49">
        <v>1562.5</v>
      </c>
      <c r="E31" s="49">
        <v>0</v>
      </c>
      <c r="F31" s="49">
        <v>1386</v>
      </c>
      <c r="G31" s="49">
        <v>0</v>
      </c>
      <c r="H31" s="50">
        <f t="shared" si="2"/>
        <v>2948.5</v>
      </c>
      <c r="I31" s="51">
        <f t="shared" si="3"/>
        <v>1032.4531596494382</v>
      </c>
      <c r="J31" s="51">
        <f t="shared" si="6"/>
        <v>1916.0468403505618</v>
      </c>
      <c r="K31" s="52">
        <f t="shared" si="4"/>
        <v>219.44554697279636</v>
      </c>
      <c r="L31" s="81">
        <f t="shared" ref="L31:L40" si="12">SUM(J31:K31)</f>
        <v>2135.4923873233583</v>
      </c>
      <c r="M31" s="80"/>
      <c r="N31" s="76">
        <f t="shared" si="7"/>
        <v>125</v>
      </c>
      <c r="O31" s="76">
        <f t="shared" si="8"/>
        <v>0</v>
      </c>
      <c r="P31" s="76">
        <f t="shared" si="9"/>
        <v>77</v>
      </c>
      <c r="Q31" s="76">
        <f t="shared" si="10"/>
        <v>0</v>
      </c>
      <c r="R31" s="77">
        <f t="shared" si="11"/>
        <v>202</v>
      </c>
      <c r="T31" s="59"/>
      <c r="U31" s="59"/>
      <c r="V31" s="13"/>
      <c r="W31" s="23"/>
      <c r="X31" s="23"/>
      <c r="Y31" s="69"/>
    </row>
    <row r="32" spans="1:25" s="24" customFormat="1" ht="21" customHeight="1">
      <c r="A32" s="25" t="s">
        <v>31</v>
      </c>
      <c r="B32" s="1">
        <v>8043</v>
      </c>
      <c r="C32" s="99">
        <v>13</v>
      </c>
      <c r="D32" s="49">
        <v>10562.5</v>
      </c>
      <c r="E32" s="49">
        <v>0</v>
      </c>
      <c r="F32" s="49">
        <v>9936</v>
      </c>
      <c r="G32" s="49">
        <v>0</v>
      </c>
      <c r="H32" s="50">
        <f t="shared" si="2"/>
        <v>20498.5</v>
      </c>
      <c r="I32" s="51">
        <f t="shared" si="3"/>
        <v>7177.7992515089063</v>
      </c>
      <c r="J32" s="51">
        <f t="shared" si="6"/>
        <v>13320.700748491094</v>
      </c>
      <c r="K32" s="52">
        <f t="shared" si="4"/>
        <v>613.91322932250478</v>
      </c>
      <c r="L32" s="81">
        <f t="shared" si="12"/>
        <v>13934.613977813598</v>
      </c>
      <c r="M32" s="80"/>
      <c r="N32" s="76">
        <f t="shared" si="7"/>
        <v>845</v>
      </c>
      <c r="O32" s="76">
        <f t="shared" si="8"/>
        <v>0</v>
      </c>
      <c r="P32" s="76">
        <f t="shared" si="9"/>
        <v>552</v>
      </c>
      <c r="Q32" s="76">
        <f t="shared" si="10"/>
        <v>0</v>
      </c>
      <c r="R32" s="77">
        <f t="shared" si="11"/>
        <v>1397</v>
      </c>
      <c r="T32" s="59"/>
      <c r="U32" s="59"/>
      <c r="V32" s="13"/>
      <c r="W32" s="23"/>
      <c r="X32" s="23"/>
      <c r="Y32" s="69"/>
    </row>
    <row r="33" spans="1:25" s="24" customFormat="1" ht="21" customHeight="1">
      <c r="A33" s="26" t="s">
        <v>32</v>
      </c>
      <c r="B33" s="1">
        <v>3435</v>
      </c>
      <c r="C33" s="99">
        <v>7</v>
      </c>
      <c r="D33" s="49">
        <v>1612.5</v>
      </c>
      <c r="E33" s="49">
        <v>0</v>
      </c>
      <c r="F33" s="49">
        <v>3582</v>
      </c>
      <c r="G33" s="49">
        <v>0</v>
      </c>
      <c r="H33" s="50">
        <f t="shared" si="2"/>
        <v>5194.5</v>
      </c>
      <c r="I33" s="51">
        <f t="shared" si="3"/>
        <v>1818.9173945392597</v>
      </c>
      <c r="J33" s="51">
        <f t="shared" si="6"/>
        <v>3375.5826054607405</v>
      </c>
      <c r="K33" s="52">
        <f t="shared" si="4"/>
        <v>262.18972307880193</v>
      </c>
      <c r="L33" s="81">
        <f t="shared" si="12"/>
        <v>3637.7723285395423</v>
      </c>
      <c r="M33" s="80"/>
      <c r="N33" s="76">
        <f t="shared" si="7"/>
        <v>129</v>
      </c>
      <c r="O33" s="76">
        <f t="shared" si="8"/>
        <v>0</v>
      </c>
      <c r="P33" s="76">
        <f t="shared" si="9"/>
        <v>199</v>
      </c>
      <c r="Q33" s="76">
        <f t="shared" si="10"/>
        <v>0</v>
      </c>
      <c r="R33" s="77">
        <f t="shared" si="11"/>
        <v>328</v>
      </c>
      <c r="T33" s="59"/>
      <c r="U33" s="59"/>
      <c r="V33" s="13"/>
      <c r="W33" s="23"/>
      <c r="X33" s="23"/>
      <c r="Y33" s="69"/>
    </row>
    <row r="34" spans="1:25" s="24" customFormat="1" ht="21" customHeight="1">
      <c r="A34" s="26" t="s">
        <v>17</v>
      </c>
      <c r="B34" s="1">
        <v>2815</v>
      </c>
      <c r="C34" s="99">
        <v>2</v>
      </c>
      <c r="D34" s="49">
        <v>412.5</v>
      </c>
      <c r="E34" s="49">
        <v>0</v>
      </c>
      <c r="F34" s="49">
        <v>414</v>
      </c>
      <c r="G34" s="49">
        <v>0</v>
      </c>
      <c r="H34" s="50">
        <f t="shared" si="2"/>
        <v>826.5</v>
      </c>
      <c r="I34" s="51">
        <f t="shared" si="3"/>
        <v>289.40903389868095</v>
      </c>
      <c r="J34" s="51">
        <f t="shared" si="6"/>
        <v>537.09096610131905</v>
      </c>
      <c r="K34" s="52">
        <f t="shared" si="4"/>
        <v>214.8658138185815</v>
      </c>
      <c r="L34" s="81">
        <f t="shared" si="12"/>
        <v>751.95677991990055</v>
      </c>
      <c r="M34" s="80"/>
      <c r="N34" s="76">
        <f t="shared" si="7"/>
        <v>33</v>
      </c>
      <c r="O34" s="76">
        <f t="shared" si="8"/>
        <v>0</v>
      </c>
      <c r="P34" s="76">
        <f t="shared" si="9"/>
        <v>23</v>
      </c>
      <c r="Q34" s="76">
        <f t="shared" si="10"/>
        <v>0</v>
      </c>
      <c r="R34" s="77">
        <f t="shared" si="11"/>
        <v>56</v>
      </c>
      <c r="T34" s="59"/>
      <c r="U34" s="59"/>
      <c r="V34" s="13"/>
      <c r="W34" s="23"/>
      <c r="X34" s="23"/>
      <c r="Y34" s="69"/>
    </row>
    <row r="35" spans="1:25" s="24" customFormat="1" ht="21" customHeight="1">
      <c r="A35" s="26" t="s">
        <v>33</v>
      </c>
      <c r="B35" s="1">
        <v>2930</v>
      </c>
      <c r="C35" s="99">
        <v>12</v>
      </c>
      <c r="D35" s="49">
        <v>11462.5</v>
      </c>
      <c r="E35" s="49">
        <v>0</v>
      </c>
      <c r="F35" s="49">
        <v>12510</v>
      </c>
      <c r="G35" s="49">
        <v>0</v>
      </c>
      <c r="H35" s="50">
        <f t="shared" si="2"/>
        <v>23972.5</v>
      </c>
      <c r="I35" s="51">
        <f t="shared" si="3"/>
        <v>8394.2626317436534</v>
      </c>
      <c r="J35" s="51">
        <f t="shared" si="6"/>
        <v>15578.237368256347</v>
      </c>
      <c r="K35" s="52">
        <f t="shared" si="4"/>
        <v>223.64363569749335</v>
      </c>
      <c r="L35" s="81">
        <f t="shared" si="12"/>
        <v>15801.88100395384</v>
      </c>
      <c r="M35" s="80"/>
      <c r="N35" s="76">
        <f t="shared" si="7"/>
        <v>917</v>
      </c>
      <c r="O35" s="76">
        <f t="shared" si="8"/>
        <v>0</v>
      </c>
      <c r="P35" s="76">
        <f t="shared" si="9"/>
        <v>695</v>
      </c>
      <c r="Q35" s="76">
        <f t="shared" si="10"/>
        <v>0</v>
      </c>
      <c r="R35" s="77">
        <f t="shared" si="11"/>
        <v>1612</v>
      </c>
      <c r="T35" s="59"/>
      <c r="U35" s="59"/>
      <c r="V35" s="13"/>
      <c r="W35" s="23"/>
      <c r="X35" s="23"/>
      <c r="Y35" s="69"/>
    </row>
    <row r="36" spans="1:25" s="24" customFormat="1" ht="21" customHeight="1">
      <c r="A36" s="26" t="s">
        <v>18</v>
      </c>
      <c r="B36" s="1">
        <v>4546</v>
      </c>
      <c r="C36" s="99">
        <v>20</v>
      </c>
      <c r="D36" s="49">
        <v>16762.5</v>
      </c>
      <c r="E36" s="49">
        <v>2242.5</v>
      </c>
      <c r="F36" s="49">
        <v>24516</v>
      </c>
      <c r="G36" s="49">
        <v>982.8</v>
      </c>
      <c r="H36" s="50">
        <f t="shared" si="2"/>
        <v>44503.8</v>
      </c>
      <c r="I36" s="51">
        <f t="shared" si="3"/>
        <v>15583.547202444184</v>
      </c>
      <c r="J36" s="51">
        <f t="shared" si="6"/>
        <v>28920.252797555819</v>
      </c>
      <c r="K36" s="52">
        <f t="shared" si="4"/>
        <v>346.99111531768079</v>
      </c>
      <c r="L36" s="81">
        <f t="shared" si="12"/>
        <v>29267.243912873499</v>
      </c>
      <c r="M36" s="80"/>
      <c r="N36" s="76">
        <f t="shared" si="7"/>
        <v>1341</v>
      </c>
      <c r="O36" s="76">
        <f t="shared" si="8"/>
        <v>138</v>
      </c>
      <c r="P36" s="76">
        <f t="shared" si="9"/>
        <v>1362</v>
      </c>
      <c r="Q36" s="76">
        <f t="shared" si="10"/>
        <v>42</v>
      </c>
      <c r="R36" s="77">
        <f t="shared" si="11"/>
        <v>2883</v>
      </c>
      <c r="T36" s="59"/>
      <c r="U36" s="59"/>
      <c r="V36" s="13"/>
      <c r="W36" s="23"/>
      <c r="X36" s="23"/>
      <c r="Y36" s="69"/>
    </row>
    <row r="37" spans="1:25" s="24" customFormat="1" ht="21" customHeight="1">
      <c r="A37" s="25" t="s">
        <v>19</v>
      </c>
      <c r="B37" s="1">
        <v>2090</v>
      </c>
      <c r="C37" s="99">
        <v>8</v>
      </c>
      <c r="D37" s="49">
        <v>2362.5</v>
      </c>
      <c r="E37" s="49">
        <v>0</v>
      </c>
      <c r="F37" s="49">
        <v>2646</v>
      </c>
      <c r="G37" s="49">
        <v>0</v>
      </c>
      <c r="H37" s="50">
        <f t="shared" si="2"/>
        <v>5008.5</v>
      </c>
      <c r="I37" s="51">
        <f t="shared" si="3"/>
        <v>1753.7872308306637</v>
      </c>
      <c r="J37" s="51">
        <f t="shared" si="6"/>
        <v>3254.7127691693363</v>
      </c>
      <c r="K37" s="52">
        <f t="shared" si="4"/>
        <v>159.52737153848503</v>
      </c>
      <c r="L37" s="81">
        <f t="shared" si="12"/>
        <v>3414.2401407078214</v>
      </c>
      <c r="M37" s="80"/>
      <c r="N37" s="76">
        <f t="shared" si="7"/>
        <v>189</v>
      </c>
      <c r="O37" s="76">
        <f t="shared" si="8"/>
        <v>0</v>
      </c>
      <c r="P37" s="76">
        <f t="shared" si="9"/>
        <v>147</v>
      </c>
      <c r="Q37" s="76">
        <f t="shared" si="10"/>
        <v>0</v>
      </c>
      <c r="R37" s="77">
        <f t="shared" si="11"/>
        <v>336</v>
      </c>
      <c r="T37" s="59"/>
      <c r="U37" s="59"/>
      <c r="V37" s="13"/>
      <c r="W37" s="23"/>
      <c r="X37" s="23"/>
      <c r="Y37" s="69"/>
    </row>
    <row r="38" spans="1:25" s="24" customFormat="1" ht="21" customHeight="1">
      <c r="A38" s="25" t="s">
        <v>20</v>
      </c>
      <c r="B38" s="1">
        <v>1601</v>
      </c>
      <c r="C38" s="99">
        <v>6</v>
      </c>
      <c r="D38" s="49">
        <v>3500</v>
      </c>
      <c r="E38" s="49">
        <v>991.25</v>
      </c>
      <c r="F38" s="49">
        <v>20088</v>
      </c>
      <c r="G38" s="49">
        <v>2948.4</v>
      </c>
      <c r="H38" s="50">
        <f t="shared" si="2"/>
        <v>27527.65</v>
      </c>
      <c r="I38" s="51">
        <f t="shared" si="3"/>
        <v>9639.1416721125534</v>
      </c>
      <c r="J38" s="51">
        <f t="shared" si="6"/>
        <v>17888.508327887448</v>
      </c>
      <c r="K38" s="52">
        <f t="shared" si="4"/>
        <v>122.20254633163374</v>
      </c>
      <c r="L38" s="81">
        <f t="shared" si="12"/>
        <v>18010.710874219083</v>
      </c>
      <c r="M38" s="80"/>
      <c r="N38" s="76">
        <f t="shared" si="7"/>
        <v>280</v>
      </c>
      <c r="O38" s="76">
        <f t="shared" si="8"/>
        <v>61</v>
      </c>
      <c r="P38" s="76">
        <f t="shared" si="9"/>
        <v>1116</v>
      </c>
      <c r="Q38" s="76">
        <f t="shared" si="10"/>
        <v>126.00000000000001</v>
      </c>
      <c r="R38" s="77">
        <f t="shared" si="11"/>
        <v>1583</v>
      </c>
      <c r="T38" s="59"/>
      <c r="U38" s="59"/>
      <c r="V38" s="13"/>
      <c r="W38" s="23"/>
      <c r="X38" s="23"/>
      <c r="Y38" s="69"/>
    </row>
    <row r="39" spans="1:25" s="24" customFormat="1" ht="21" customHeight="1">
      <c r="A39" s="25" t="s">
        <v>36</v>
      </c>
      <c r="B39" s="1">
        <v>5014</v>
      </c>
      <c r="C39" s="99">
        <v>16</v>
      </c>
      <c r="D39" s="49">
        <v>16650</v>
      </c>
      <c r="E39" s="49">
        <v>0</v>
      </c>
      <c r="F39" s="49">
        <v>16488</v>
      </c>
      <c r="G39" s="49">
        <v>1474.2</v>
      </c>
      <c r="H39" s="50">
        <f t="shared" si="2"/>
        <v>34612.199999999997</v>
      </c>
      <c r="I39" s="51">
        <f t="shared" si="3"/>
        <v>12119.883076960585</v>
      </c>
      <c r="J39" s="51">
        <f t="shared" si="6"/>
        <v>22492.316923039412</v>
      </c>
      <c r="K39" s="52">
        <f t="shared" si="4"/>
        <v>382.71303392055688</v>
      </c>
      <c r="L39" s="81">
        <f t="shared" si="12"/>
        <v>22875.02995695997</v>
      </c>
      <c r="M39" s="80"/>
      <c r="N39" s="76">
        <f t="shared" si="7"/>
        <v>1332</v>
      </c>
      <c r="O39" s="76">
        <f t="shared" si="8"/>
        <v>0</v>
      </c>
      <c r="P39" s="76">
        <f t="shared" si="9"/>
        <v>916</v>
      </c>
      <c r="Q39" s="76">
        <f t="shared" si="10"/>
        <v>63.000000000000007</v>
      </c>
      <c r="R39" s="77">
        <f t="shared" si="11"/>
        <v>2311</v>
      </c>
      <c r="T39" s="59"/>
      <c r="U39" s="59"/>
      <c r="V39" s="13"/>
      <c r="W39" s="23"/>
      <c r="X39" s="23"/>
      <c r="Y39" s="69"/>
    </row>
    <row r="40" spans="1:25" s="24" customFormat="1" ht="21" customHeight="1">
      <c r="A40" s="25" t="s">
        <v>21</v>
      </c>
      <c r="B40" s="1">
        <v>5702</v>
      </c>
      <c r="C40" s="99">
        <v>14</v>
      </c>
      <c r="D40" s="49">
        <v>9375</v>
      </c>
      <c r="E40" s="49">
        <v>0</v>
      </c>
      <c r="F40" s="49">
        <v>44279.5</v>
      </c>
      <c r="G40" s="49">
        <v>0</v>
      </c>
      <c r="H40" s="50">
        <f t="shared" si="2"/>
        <v>53654.5</v>
      </c>
      <c r="I40" s="51">
        <f t="shared" si="3"/>
        <v>18787.776175821869</v>
      </c>
      <c r="J40" s="51">
        <f t="shared" si="6"/>
        <v>34866.723824178131</v>
      </c>
      <c r="K40" s="52">
        <f t="shared" si="4"/>
        <v>435.22730742222086</v>
      </c>
      <c r="L40" s="81">
        <f t="shared" si="12"/>
        <v>35301.951131600348</v>
      </c>
      <c r="M40" s="80"/>
      <c r="N40" s="76">
        <f t="shared" si="7"/>
        <v>750</v>
      </c>
      <c r="O40" s="76">
        <f t="shared" si="8"/>
        <v>0</v>
      </c>
      <c r="P40" s="76">
        <f t="shared" si="9"/>
        <v>2459.9722222222222</v>
      </c>
      <c r="Q40" s="76">
        <f t="shared" si="10"/>
        <v>0</v>
      </c>
      <c r="R40" s="77">
        <f t="shared" si="11"/>
        <v>3209.9722222222222</v>
      </c>
      <c r="T40" s="59"/>
      <c r="U40" s="59"/>
      <c r="V40" s="13"/>
      <c r="W40" s="23"/>
      <c r="X40" s="23"/>
      <c r="Y40" s="69"/>
    </row>
    <row r="41" spans="1:25" s="24" customFormat="1" ht="21" customHeight="1">
      <c r="A41" s="25" t="s">
        <v>22</v>
      </c>
      <c r="B41" s="41"/>
      <c r="C41" s="100"/>
      <c r="D41" s="27"/>
      <c r="E41" s="27"/>
      <c r="F41" s="27"/>
      <c r="G41" s="27"/>
      <c r="H41" s="27"/>
      <c r="I41" s="27">
        <v>0</v>
      </c>
      <c r="J41" s="27"/>
      <c r="K41" s="53"/>
      <c r="L41" s="53"/>
      <c r="M41" s="80"/>
      <c r="N41" s="78"/>
      <c r="O41" s="78"/>
      <c r="P41" s="78"/>
      <c r="Q41" s="78"/>
      <c r="R41" s="78"/>
      <c r="T41" s="59"/>
      <c r="U41" s="59"/>
      <c r="V41" s="13"/>
      <c r="W41" s="23"/>
      <c r="X41" s="23"/>
      <c r="Y41" s="69"/>
    </row>
    <row r="42" spans="1:25" s="24" customFormat="1" ht="26.25" customHeight="1">
      <c r="A42" s="54" t="s">
        <v>3</v>
      </c>
      <c r="B42" s="1">
        <f t="shared" ref="B42:K42" si="13">SUM(B24:B41)</f>
        <v>65506</v>
      </c>
      <c r="C42" s="1">
        <f t="shared" si="13"/>
        <v>194</v>
      </c>
      <c r="D42" s="55">
        <f t="shared" si="13"/>
        <v>151500</v>
      </c>
      <c r="E42" s="55">
        <f t="shared" si="13"/>
        <v>6483.75</v>
      </c>
      <c r="F42" s="55">
        <f t="shared" si="13"/>
        <v>220391.5</v>
      </c>
      <c r="G42" s="55">
        <f t="shared" si="13"/>
        <v>7160.4000000000005</v>
      </c>
      <c r="H42" s="56">
        <f>SUM(H24:H41)</f>
        <v>385535.65</v>
      </c>
      <c r="I42" s="57">
        <f>SUM(I24:I41)</f>
        <v>135000</v>
      </c>
      <c r="J42" s="55">
        <f t="shared" si="13"/>
        <v>250535.65</v>
      </c>
      <c r="K42" s="55">
        <f t="shared" si="13"/>
        <v>5000</v>
      </c>
      <c r="L42" s="83">
        <f>SUM(L24:L41)</f>
        <v>255535.65000000002</v>
      </c>
      <c r="M42" s="80"/>
      <c r="N42" s="90">
        <f>SUM(N24:N41)</f>
        <v>12120</v>
      </c>
      <c r="O42" s="90">
        <f t="shared" ref="O42:Q42" si="14">SUM(O24:O41)</f>
        <v>399</v>
      </c>
      <c r="P42" s="90">
        <f t="shared" si="14"/>
        <v>12243.972222222223</v>
      </c>
      <c r="Q42" s="90">
        <f t="shared" si="14"/>
        <v>306.00000000000006</v>
      </c>
      <c r="R42" s="79">
        <f>SUM(R24:R41)</f>
        <v>25068.972222222223</v>
      </c>
      <c r="T42" s="59"/>
      <c r="U42" s="59"/>
      <c r="V42" s="13"/>
      <c r="W42" s="23"/>
      <c r="X42" s="23"/>
    </row>
    <row r="43" spans="1:25">
      <c r="B43" s="28"/>
      <c r="C43" s="28"/>
      <c r="D43" s="28"/>
      <c r="E43" s="28"/>
      <c r="F43" s="29"/>
      <c r="G43" s="28"/>
      <c r="H43" s="28"/>
      <c r="I43" s="29"/>
      <c r="J43" s="28"/>
      <c r="K43" s="28"/>
      <c r="L43" s="30"/>
      <c r="M43" s="30"/>
      <c r="N43" s="109" t="s">
        <v>60</v>
      </c>
      <c r="O43" s="110"/>
      <c r="P43" s="110"/>
      <c r="Q43" s="110"/>
      <c r="R43" s="111"/>
      <c r="T43" s="59"/>
      <c r="U43" s="59"/>
      <c r="W43" s="23"/>
      <c r="X43" s="23"/>
    </row>
    <row r="44" spans="1:25">
      <c r="A44" s="28"/>
      <c r="B44" s="28"/>
      <c r="C44" s="28"/>
      <c r="D44" s="28"/>
      <c r="E44" s="28"/>
      <c r="F44" s="29"/>
      <c r="G44" s="28"/>
      <c r="H44" s="28"/>
      <c r="I44" s="29"/>
      <c r="J44" s="28"/>
      <c r="K44" s="28"/>
      <c r="L44" s="30"/>
      <c r="M44" s="30"/>
      <c r="N44" s="112"/>
      <c r="O44" s="113"/>
      <c r="P44" s="113"/>
      <c r="Q44" s="113"/>
      <c r="R44" s="114"/>
      <c r="T44" s="30"/>
      <c r="U44" s="30"/>
      <c r="W44" s="23"/>
      <c r="X44" s="23"/>
    </row>
    <row r="45" spans="1:25">
      <c r="A45" s="28"/>
      <c r="B45" s="28"/>
      <c r="C45" s="28"/>
      <c r="D45" s="28"/>
      <c r="E45" s="28"/>
      <c r="F45" s="29"/>
      <c r="G45" s="28"/>
      <c r="H45" s="28"/>
      <c r="I45" s="29"/>
      <c r="J45" s="28"/>
      <c r="K45" s="28"/>
      <c r="L45" s="30"/>
      <c r="M45" s="30"/>
      <c r="N45" s="89"/>
      <c r="O45" s="89"/>
      <c r="P45" s="89"/>
      <c r="Q45" s="89"/>
      <c r="R45" s="89"/>
      <c r="T45" s="30"/>
      <c r="U45" s="30"/>
      <c r="W45" s="23"/>
      <c r="X45" s="23"/>
    </row>
    <row r="46" spans="1:25" ht="15">
      <c r="A46" s="68" t="s">
        <v>50</v>
      </c>
      <c r="B46" s="74">
        <f>5000/B42</f>
        <v>7.6328885903581348E-2</v>
      </c>
      <c r="C46" s="74"/>
      <c r="D46" s="28"/>
      <c r="E46" s="28"/>
      <c r="F46" s="88"/>
      <c r="G46" s="28"/>
      <c r="H46" s="28"/>
      <c r="I46" s="29"/>
      <c r="J46" s="108" t="s">
        <v>58</v>
      </c>
      <c r="K46" s="108"/>
      <c r="L46" s="108"/>
      <c r="M46" s="87"/>
      <c r="O46" s="72"/>
      <c r="P46" s="72"/>
      <c r="Q46" s="72"/>
      <c r="R46" s="73"/>
      <c r="T46" s="87"/>
      <c r="U46" s="87"/>
    </row>
    <row r="47" spans="1:25" ht="15">
      <c r="A47" s="68" t="s">
        <v>51</v>
      </c>
      <c r="B47" s="28"/>
      <c r="C47" s="28"/>
      <c r="D47" s="28"/>
      <c r="E47" s="28"/>
      <c r="F47" s="29"/>
      <c r="G47" s="28"/>
      <c r="H47" s="28"/>
      <c r="I47" s="29"/>
      <c r="J47" s="28"/>
      <c r="K47" s="28"/>
      <c r="L47" s="30"/>
      <c r="M47" s="30"/>
      <c r="N47" s="61"/>
      <c r="P47" s="21"/>
      <c r="T47" s="30"/>
      <c r="U47" s="30"/>
    </row>
    <row r="48" spans="1:25">
      <c r="A48" s="28"/>
      <c r="B48" s="28"/>
      <c r="C48" s="28"/>
      <c r="D48" s="28"/>
      <c r="E48" s="28"/>
      <c r="F48" s="29"/>
      <c r="G48" s="28"/>
      <c r="H48" s="28"/>
      <c r="I48" s="29"/>
      <c r="J48" s="28"/>
      <c r="K48" s="28"/>
      <c r="L48" s="30"/>
      <c r="M48" s="30"/>
      <c r="T48" s="30"/>
      <c r="U48" s="30"/>
    </row>
    <row r="49" spans="1:22" ht="15">
      <c r="A49" s="68"/>
      <c r="B49" s="31"/>
      <c r="C49" s="31"/>
      <c r="D49" s="32"/>
      <c r="E49" s="32"/>
      <c r="F49" s="33"/>
      <c r="G49" s="33"/>
      <c r="H49" s="28"/>
      <c r="I49" s="29"/>
      <c r="J49" s="28"/>
      <c r="K49" s="28"/>
      <c r="L49" s="30"/>
      <c r="M49" s="21"/>
      <c r="T49" s="21"/>
      <c r="U49" s="21"/>
      <c r="V49" s="39"/>
    </row>
    <row r="50" spans="1:22">
      <c r="A50" s="21" t="s">
        <v>56</v>
      </c>
      <c r="B50" s="37"/>
      <c r="C50" s="37"/>
      <c r="D50" s="33"/>
      <c r="E50" s="33"/>
      <c r="F50" s="34"/>
      <c r="G50" s="35"/>
      <c r="H50" s="28"/>
      <c r="I50" s="29"/>
      <c r="J50" s="28"/>
      <c r="K50" s="28"/>
      <c r="L50" s="30"/>
    </row>
    <row r="51" spans="1:22" ht="15">
      <c r="A51" s="68"/>
      <c r="B51" s="33"/>
      <c r="C51" s="33"/>
      <c r="D51" s="33"/>
      <c r="E51" s="33"/>
      <c r="F51" s="33"/>
      <c r="G51" s="33"/>
      <c r="H51" s="28"/>
      <c r="I51" s="29"/>
      <c r="J51" s="28"/>
      <c r="K51" s="28"/>
      <c r="L51" s="30"/>
    </row>
    <row r="52" spans="1:22" ht="15">
      <c r="A52" s="68"/>
      <c r="B52" s="33"/>
      <c r="C52" s="33"/>
      <c r="D52" s="33"/>
      <c r="E52" s="33"/>
      <c r="F52" s="33"/>
      <c r="G52" s="33"/>
      <c r="H52" s="28"/>
      <c r="I52" s="29"/>
      <c r="J52" s="28"/>
      <c r="K52" s="28"/>
      <c r="L52" s="30"/>
      <c r="S52" s="71"/>
    </row>
    <row r="53" spans="1:22">
      <c r="F53" s="34"/>
      <c r="G53" s="33"/>
      <c r="H53" s="28"/>
      <c r="I53" s="29"/>
      <c r="J53" s="28"/>
      <c r="K53" s="28"/>
      <c r="L53" s="30"/>
    </row>
    <row r="54" spans="1:22">
      <c r="B54" s="33"/>
      <c r="C54" s="33"/>
      <c r="D54" s="33"/>
      <c r="E54" s="33"/>
      <c r="F54" s="33"/>
      <c r="G54" s="33"/>
      <c r="H54" s="28"/>
      <c r="I54" s="29"/>
      <c r="J54" s="28"/>
      <c r="K54" s="28"/>
      <c r="L54" s="30"/>
    </row>
    <row r="55" spans="1:22">
      <c r="A55" s="21"/>
      <c r="H55" s="28"/>
      <c r="I55" s="29"/>
      <c r="J55" s="28"/>
      <c r="K55" s="28"/>
      <c r="L55" s="30"/>
    </row>
    <row r="56" spans="1:22">
      <c r="H56" s="28"/>
      <c r="I56" s="29"/>
      <c r="J56" s="28"/>
      <c r="K56" s="28"/>
      <c r="L56" s="30"/>
    </row>
    <row r="60" spans="1:22">
      <c r="N60" s="60"/>
      <c r="O60" s="19"/>
      <c r="Q60" s="102"/>
      <c r="R60" s="102"/>
      <c r="S60" s="102"/>
    </row>
    <row r="61" spans="1:22">
      <c r="N61" s="60"/>
      <c r="Q61" s="102"/>
      <c r="R61" s="102"/>
      <c r="S61" s="102"/>
    </row>
    <row r="62" spans="1:22">
      <c r="N62" s="60"/>
      <c r="Q62" s="70"/>
    </row>
    <row r="63" spans="1:22">
      <c r="N63" s="61"/>
      <c r="P63" s="36"/>
      <c r="Q63" s="70"/>
    </row>
    <row r="64" spans="1:22">
      <c r="N64" s="60"/>
      <c r="P64" s="36"/>
      <c r="Q64" s="102"/>
      <c r="R64" s="102"/>
      <c r="S64" s="102"/>
    </row>
    <row r="65" spans="14:19">
      <c r="N65" s="60"/>
      <c r="P65" s="21"/>
      <c r="Q65" s="102"/>
      <c r="R65" s="102"/>
      <c r="S65" s="102"/>
    </row>
  </sheetData>
  <autoFilter ref="A23:Q42"/>
  <mergeCells count="14">
    <mergeCell ref="A15:B15"/>
    <mergeCell ref="A3:B3"/>
    <mergeCell ref="A4:B4"/>
    <mergeCell ref="G8:J8"/>
    <mergeCell ref="G10:J10"/>
    <mergeCell ref="A14:B14"/>
    <mergeCell ref="Q64:S64"/>
    <mergeCell ref="Q65:S65"/>
    <mergeCell ref="A16:B16"/>
    <mergeCell ref="A18:B18"/>
    <mergeCell ref="J46:L46"/>
    <mergeCell ref="Q60:S60"/>
    <mergeCell ref="Q61:S61"/>
    <mergeCell ref="N43:R44"/>
  </mergeCells>
  <pageMargins left="0.19685039370078741" right="0.19685039370078741" top="0.15748031496062992" bottom="0.31496062992125984" header="0.15748031496062992" footer="0.27559055118110237"/>
  <pageSetup paperSize="9" scale="61" fitToHeight="2" orientation="landscape" r:id="rId1"/>
  <headerFooter alignWithMargins="0"/>
  <rowBreaks count="1" manualBreakCount="1">
    <brk id="56" max="16383" man="1"/>
  </rowBreaks>
  <ignoredErrors>
    <ignoredError sqref="H24:H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2017</vt:lpstr>
    </vt:vector>
  </TitlesOfParts>
  <Company>Comune di Caravaggio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baroni</dc:creator>
  <cp:lastModifiedBy>Brambilla</cp:lastModifiedBy>
  <cp:lastPrinted>2017-11-03T16:42:13Z</cp:lastPrinted>
  <dcterms:created xsi:type="dcterms:W3CDTF">2009-01-20T11:16:44Z</dcterms:created>
  <dcterms:modified xsi:type="dcterms:W3CDTF">2018-03-20T14:30:00Z</dcterms:modified>
</cp:coreProperties>
</file>